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700" tabRatio="500"/>
  </bookViews>
  <sheets>
    <sheet name="Strateegia vorm KOV" sheetId="1" r:id="rId1"/>
    <sheet name="Arvestusüksus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2" l="1"/>
  <c r="F13" i="2"/>
  <c r="E13" i="2"/>
  <c r="D13" i="2"/>
  <c r="C13" i="2"/>
  <c r="B13" i="2"/>
  <c r="G12" i="2"/>
  <c r="F12" i="2"/>
  <c r="E12" i="2"/>
  <c r="D12" i="2"/>
  <c r="C12" i="2"/>
  <c r="B12" i="2"/>
  <c r="G9" i="2"/>
  <c r="F9" i="2"/>
  <c r="E9" i="2"/>
  <c r="D9" i="2"/>
  <c r="C9" i="2"/>
  <c r="B9" i="2"/>
  <c r="G8" i="2"/>
  <c r="F8" i="2"/>
  <c r="E8" i="2"/>
  <c r="D8" i="2"/>
  <c r="C8" i="2"/>
  <c r="B8" i="2"/>
  <c r="G6" i="2"/>
  <c r="F6" i="2"/>
  <c r="E6" i="2"/>
  <c r="D6" i="2"/>
  <c r="C6" i="2"/>
  <c r="B6" i="2"/>
  <c r="G3" i="2"/>
  <c r="F3" i="2"/>
  <c r="E3" i="2"/>
  <c r="D3" i="2"/>
  <c r="C3" i="2"/>
  <c r="B3" i="2"/>
  <c r="G2" i="2"/>
  <c r="F2" i="2"/>
  <c r="E2" i="2"/>
  <c r="D2" i="2"/>
  <c r="C2" i="2"/>
  <c r="B2" i="2"/>
  <c r="G22" i="1"/>
  <c r="F22" i="1"/>
  <c r="E22" i="1"/>
  <c r="C42" i="1"/>
  <c r="D34" i="1"/>
  <c r="D42" i="1"/>
  <c r="G36" i="1"/>
  <c r="F36" i="1"/>
  <c r="E36" i="1"/>
  <c r="G68" i="1"/>
  <c r="G89" i="1"/>
  <c r="G25" i="1"/>
  <c r="F68" i="1"/>
  <c r="F80" i="1"/>
  <c r="F89" i="1"/>
  <c r="F25" i="1"/>
  <c r="E68" i="1"/>
  <c r="E80" i="1"/>
  <c r="E89" i="1"/>
  <c r="E25" i="1"/>
  <c r="D68" i="1"/>
  <c r="D80" i="1"/>
  <c r="D89" i="1"/>
  <c r="D25" i="1"/>
  <c r="G69" i="1"/>
  <c r="F69" i="1"/>
  <c r="E69" i="1"/>
  <c r="D69" i="1"/>
  <c r="G84" i="1"/>
  <c r="F84" i="1"/>
  <c r="E84" i="1"/>
  <c r="D84" i="1"/>
  <c r="G83" i="1"/>
  <c r="F83" i="1"/>
  <c r="E83" i="1"/>
  <c r="D83" i="1"/>
  <c r="G81" i="1"/>
  <c r="F81" i="1"/>
  <c r="E81" i="1"/>
  <c r="D81" i="1"/>
  <c r="G80" i="1"/>
  <c r="G90" i="1"/>
  <c r="F90" i="1"/>
  <c r="E90" i="1"/>
  <c r="D90" i="1"/>
  <c r="C80" i="1"/>
  <c r="C89" i="1"/>
  <c r="G204" i="1"/>
  <c r="F204" i="1"/>
  <c r="E204" i="1"/>
  <c r="D204" i="1"/>
  <c r="G203" i="1"/>
  <c r="F203" i="1"/>
  <c r="E203" i="1"/>
  <c r="D203" i="1"/>
  <c r="C204" i="1"/>
  <c r="C203" i="1"/>
  <c r="G181" i="1"/>
  <c r="F181" i="1"/>
  <c r="E181" i="1"/>
  <c r="D181" i="1"/>
  <c r="C181" i="1"/>
  <c r="G178" i="1"/>
  <c r="F178" i="1"/>
  <c r="E178" i="1"/>
  <c r="D178" i="1"/>
  <c r="C178" i="1"/>
  <c r="G175" i="1"/>
  <c r="F175" i="1"/>
  <c r="E175" i="1"/>
  <c r="D175" i="1"/>
  <c r="C175" i="1"/>
  <c r="G172" i="1"/>
  <c r="F172" i="1"/>
  <c r="E172" i="1"/>
  <c r="D172" i="1"/>
  <c r="C172" i="1"/>
  <c r="G133" i="1"/>
  <c r="F133" i="1"/>
  <c r="E133" i="1"/>
  <c r="D133" i="1"/>
  <c r="C133" i="1"/>
  <c r="G199" i="1"/>
  <c r="F199" i="1"/>
  <c r="E199" i="1"/>
  <c r="D199" i="1"/>
  <c r="C199" i="1"/>
  <c r="G196" i="1"/>
  <c r="F196" i="1"/>
  <c r="E196" i="1"/>
  <c r="D196" i="1"/>
  <c r="C196" i="1"/>
  <c r="G193" i="1"/>
  <c r="F193" i="1"/>
  <c r="E193" i="1"/>
  <c r="D193" i="1"/>
  <c r="C193" i="1"/>
  <c r="G118" i="1"/>
  <c r="F118" i="1"/>
  <c r="E118" i="1"/>
  <c r="D118" i="1"/>
  <c r="C118" i="1"/>
  <c r="G106" i="1"/>
  <c r="F106" i="1"/>
  <c r="E106" i="1"/>
  <c r="D106" i="1"/>
  <c r="C106" i="1"/>
  <c r="G166" i="1"/>
  <c r="F166" i="1"/>
  <c r="E166" i="1"/>
  <c r="D166" i="1"/>
  <c r="G163" i="1"/>
  <c r="F163" i="1"/>
  <c r="E163" i="1"/>
  <c r="D163" i="1"/>
  <c r="C166" i="1"/>
  <c r="C163" i="1"/>
  <c r="G75" i="1"/>
  <c r="F75" i="1"/>
  <c r="E75" i="1"/>
  <c r="D75" i="1"/>
  <c r="C75" i="1"/>
  <c r="G74" i="1"/>
  <c r="F74" i="1"/>
  <c r="E74" i="1"/>
  <c r="D74" i="1"/>
  <c r="C74" i="1"/>
  <c r="C72" i="1"/>
  <c r="G72" i="1"/>
  <c r="F72" i="1"/>
  <c r="E72" i="1"/>
  <c r="D72" i="1"/>
  <c r="C71" i="1"/>
  <c r="G71" i="1"/>
  <c r="F71" i="1"/>
  <c r="E71" i="1"/>
  <c r="D71" i="1"/>
  <c r="G136" i="1"/>
  <c r="F136" i="1"/>
  <c r="E136" i="1"/>
  <c r="D136" i="1"/>
  <c r="C136" i="1"/>
  <c r="C81" i="1"/>
  <c r="C69" i="1"/>
  <c r="C68" i="1"/>
  <c r="G5" i="2"/>
  <c r="G17" i="2"/>
  <c r="G15" i="2"/>
  <c r="G19" i="2"/>
  <c r="F5" i="2"/>
  <c r="F17" i="2"/>
  <c r="F15" i="2"/>
  <c r="F19" i="2"/>
  <c r="E5" i="2"/>
  <c r="E17" i="2"/>
  <c r="E15" i="2"/>
  <c r="E19" i="2"/>
  <c r="D5" i="2"/>
  <c r="D17" i="2"/>
  <c r="D15" i="2"/>
  <c r="D19" i="2"/>
  <c r="C5" i="2"/>
  <c r="C17" i="2"/>
  <c r="C15" i="2"/>
  <c r="C19" i="2"/>
  <c r="B5" i="2"/>
  <c r="B17" i="2"/>
  <c r="B15" i="2"/>
  <c r="B19" i="2"/>
  <c r="G18" i="2"/>
  <c r="F18" i="2"/>
  <c r="E18" i="2"/>
  <c r="D18" i="2"/>
  <c r="C18" i="2"/>
  <c r="B18" i="2"/>
  <c r="G16" i="2"/>
  <c r="F16" i="2"/>
  <c r="E16" i="2"/>
  <c r="D16" i="2"/>
  <c r="C16" i="2"/>
  <c r="B16" i="2"/>
  <c r="G7" i="2"/>
  <c r="G10" i="2"/>
  <c r="F7" i="2"/>
  <c r="F10" i="2"/>
  <c r="E7" i="2"/>
  <c r="E10" i="2"/>
  <c r="D7" i="2"/>
  <c r="D10" i="2"/>
  <c r="C7" i="2"/>
  <c r="C10" i="2"/>
  <c r="B7" i="2"/>
  <c r="B10" i="2"/>
  <c r="G202" i="1"/>
  <c r="F202" i="1"/>
  <c r="E202" i="1"/>
  <c r="D202" i="1"/>
  <c r="C202" i="1"/>
  <c r="G190" i="1"/>
  <c r="F190" i="1"/>
  <c r="E190" i="1"/>
  <c r="D190" i="1"/>
  <c r="C190" i="1"/>
  <c r="G187" i="1"/>
  <c r="F187" i="1"/>
  <c r="E187" i="1"/>
  <c r="D187" i="1"/>
  <c r="C187" i="1"/>
  <c r="G184" i="1"/>
  <c r="F184" i="1"/>
  <c r="E184" i="1"/>
  <c r="D184" i="1"/>
  <c r="C184" i="1"/>
  <c r="G169" i="1"/>
  <c r="F169" i="1"/>
  <c r="E169" i="1"/>
  <c r="D169" i="1"/>
  <c r="C169" i="1"/>
  <c r="G160" i="1"/>
  <c r="F160" i="1"/>
  <c r="E160" i="1"/>
  <c r="D160" i="1"/>
  <c r="C160" i="1"/>
  <c r="G157" i="1"/>
  <c r="F157" i="1"/>
  <c r="E157" i="1"/>
  <c r="D157" i="1"/>
  <c r="C157" i="1"/>
  <c r="G154" i="1"/>
  <c r="F154" i="1"/>
  <c r="E154" i="1"/>
  <c r="D154" i="1"/>
  <c r="C154" i="1"/>
  <c r="G151" i="1"/>
  <c r="F151" i="1"/>
  <c r="E151" i="1"/>
  <c r="D151" i="1"/>
  <c r="C151" i="1"/>
  <c r="G148" i="1"/>
  <c r="F148" i="1"/>
  <c r="E148" i="1"/>
  <c r="D148" i="1"/>
  <c r="C148" i="1"/>
  <c r="G145" i="1"/>
  <c r="F145" i="1"/>
  <c r="E145" i="1"/>
  <c r="D145" i="1"/>
  <c r="C145" i="1"/>
  <c r="G142" i="1"/>
  <c r="F142" i="1"/>
  <c r="E142" i="1"/>
  <c r="D142" i="1"/>
  <c r="C142" i="1"/>
  <c r="G139" i="1"/>
  <c r="F139" i="1"/>
  <c r="E139" i="1"/>
  <c r="D139" i="1"/>
  <c r="C139" i="1"/>
  <c r="G130" i="1"/>
  <c r="F130" i="1"/>
  <c r="E130" i="1"/>
  <c r="D130" i="1"/>
  <c r="C130" i="1"/>
  <c r="G127" i="1"/>
  <c r="F127" i="1"/>
  <c r="E127" i="1"/>
  <c r="D127" i="1"/>
  <c r="C127" i="1"/>
  <c r="G124" i="1"/>
  <c r="F124" i="1"/>
  <c r="E124" i="1"/>
  <c r="D124" i="1"/>
  <c r="C124" i="1"/>
  <c r="G121" i="1"/>
  <c r="F121" i="1"/>
  <c r="E121" i="1"/>
  <c r="D121" i="1"/>
  <c r="C121" i="1"/>
  <c r="G115" i="1"/>
  <c r="F115" i="1"/>
  <c r="E115" i="1"/>
  <c r="D115" i="1"/>
  <c r="C115" i="1"/>
  <c r="G112" i="1"/>
  <c r="F112" i="1"/>
  <c r="E112" i="1"/>
  <c r="D112" i="1"/>
  <c r="C112" i="1"/>
  <c r="G109" i="1"/>
  <c r="F109" i="1"/>
  <c r="E109" i="1"/>
  <c r="D109" i="1"/>
  <c r="C109" i="1"/>
  <c r="G103" i="1"/>
  <c r="F103" i="1"/>
  <c r="E103" i="1"/>
  <c r="D103" i="1"/>
  <c r="C103" i="1"/>
  <c r="G100" i="1"/>
  <c r="F100" i="1"/>
  <c r="E100" i="1"/>
  <c r="D100" i="1"/>
  <c r="C100" i="1"/>
  <c r="G97" i="1"/>
  <c r="F97" i="1"/>
  <c r="E97" i="1"/>
  <c r="D97" i="1"/>
  <c r="C97" i="1"/>
  <c r="G94" i="1"/>
  <c r="F94" i="1"/>
  <c r="E94" i="1"/>
  <c r="D94" i="1"/>
  <c r="C94" i="1"/>
  <c r="G65" i="1"/>
  <c r="G77" i="1"/>
  <c r="G66" i="1"/>
  <c r="G78" i="1"/>
  <c r="G88" i="1"/>
  <c r="G23" i="1"/>
  <c r="G91" i="1"/>
  <c r="F65" i="1"/>
  <c r="F77" i="1"/>
  <c r="F66" i="1"/>
  <c r="F78" i="1"/>
  <c r="F88" i="1"/>
  <c r="F23" i="1"/>
  <c r="F91" i="1"/>
  <c r="E65" i="1"/>
  <c r="E77" i="1"/>
  <c r="E66" i="1"/>
  <c r="E78" i="1"/>
  <c r="E88" i="1"/>
  <c r="E23" i="1"/>
  <c r="E91" i="1"/>
  <c r="D65" i="1"/>
  <c r="D77" i="1"/>
  <c r="D66" i="1"/>
  <c r="D78" i="1"/>
  <c r="D88" i="1"/>
  <c r="D23" i="1"/>
  <c r="D91" i="1"/>
  <c r="C65" i="1"/>
  <c r="C77" i="1"/>
  <c r="C83" i="1"/>
  <c r="C66" i="1"/>
  <c r="C78" i="1"/>
  <c r="C84" i="1"/>
  <c r="C90" i="1"/>
  <c r="C88" i="1"/>
  <c r="B74" i="1"/>
  <c r="B83" i="1"/>
  <c r="B89" i="1"/>
  <c r="B60" i="1"/>
  <c r="B69" i="1"/>
  <c r="B75" i="1"/>
  <c r="B81" i="1"/>
  <c r="B84" i="1"/>
  <c r="B87" i="1"/>
  <c r="B90" i="1"/>
  <c r="B88" i="1"/>
  <c r="G85" i="1"/>
  <c r="F85" i="1"/>
  <c r="E85" i="1"/>
  <c r="D85" i="1"/>
  <c r="C85" i="1"/>
  <c r="B85" i="1"/>
  <c r="G82" i="1"/>
  <c r="F82" i="1"/>
  <c r="E82" i="1"/>
  <c r="D82" i="1"/>
  <c r="C82" i="1"/>
  <c r="B82" i="1"/>
  <c r="G79" i="1"/>
  <c r="F79" i="1"/>
  <c r="E79" i="1"/>
  <c r="D79" i="1"/>
  <c r="C79" i="1"/>
  <c r="B79" i="1"/>
  <c r="G76" i="1"/>
  <c r="F76" i="1"/>
  <c r="E76" i="1"/>
  <c r="D76" i="1"/>
  <c r="C76" i="1"/>
  <c r="B76" i="1"/>
  <c r="G73" i="1"/>
  <c r="F73" i="1"/>
  <c r="E73" i="1"/>
  <c r="D73" i="1"/>
  <c r="C73" i="1"/>
  <c r="B73" i="1"/>
  <c r="G70" i="1"/>
  <c r="F70" i="1"/>
  <c r="E70" i="1"/>
  <c r="D70" i="1"/>
  <c r="C70" i="1"/>
  <c r="B70" i="1"/>
  <c r="G67" i="1"/>
  <c r="F67" i="1"/>
  <c r="E67" i="1"/>
  <c r="D67" i="1"/>
  <c r="C67" i="1"/>
  <c r="B67" i="1"/>
  <c r="G64" i="1"/>
  <c r="F64" i="1"/>
  <c r="E64" i="1"/>
  <c r="D64" i="1"/>
  <c r="C64" i="1"/>
  <c r="B64" i="1"/>
  <c r="G61" i="1"/>
  <c r="F61" i="1"/>
  <c r="E61" i="1"/>
  <c r="D61" i="1"/>
  <c r="C61" i="1"/>
  <c r="B61" i="1"/>
  <c r="G58" i="1"/>
  <c r="F58" i="1"/>
  <c r="E58" i="1"/>
  <c r="D58" i="1"/>
  <c r="C58" i="1"/>
  <c r="B58" i="1"/>
  <c r="G3" i="1"/>
  <c r="G8" i="1"/>
  <c r="G2" i="1"/>
  <c r="G15" i="1"/>
  <c r="G13" i="1"/>
  <c r="G55" i="1"/>
  <c r="F3" i="1"/>
  <c r="F8" i="1"/>
  <c r="F2" i="1"/>
  <c r="F15" i="1"/>
  <c r="F13" i="1"/>
  <c r="F55" i="1"/>
  <c r="E3" i="1"/>
  <c r="E8" i="1"/>
  <c r="E2" i="1"/>
  <c r="E15" i="1"/>
  <c r="E13" i="1"/>
  <c r="E55" i="1"/>
  <c r="D3" i="1"/>
  <c r="D8" i="1"/>
  <c r="D2" i="1"/>
  <c r="D15" i="1"/>
  <c r="D13" i="1"/>
  <c r="D55" i="1"/>
  <c r="C3" i="1"/>
  <c r="C8" i="1"/>
  <c r="C2" i="1"/>
  <c r="C15" i="1"/>
  <c r="C13" i="1"/>
  <c r="C55" i="1"/>
  <c r="B3" i="1"/>
  <c r="B8" i="1"/>
  <c r="B2" i="1"/>
  <c r="B15" i="1"/>
  <c r="B13" i="1"/>
  <c r="B55" i="1"/>
  <c r="G54" i="1"/>
  <c r="F54" i="1"/>
  <c r="E54" i="1"/>
  <c r="D54" i="1"/>
  <c r="C54" i="1"/>
  <c r="G53" i="1"/>
  <c r="F53" i="1"/>
  <c r="E53" i="1"/>
  <c r="D53" i="1"/>
  <c r="C53" i="1"/>
  <c r="G24" i="1"/>
  <c r="F24" i="1"/>
  <c r="E24" i="1"/>
  <c r="D24" i="1"/>
  <c r="C24" i="1"/>
  <c r="B24" i="1"/>
  <c r="G20" i="1"/>
  <c r="G21" i="1"/>
  <c r="G33" i="1"/>
  <c r="G34" i="1"/>
  <c r="G38" i="1"/>
  <c r="G37" i="1"/>
  <c r="G51" i="1"/>
  <c r="F20" i="1"/>
  <c r="F21" i="1"/>
  <c r="F33" i="1"/>
  <c r="F34" i="1"/>
  <c r="F38" i="1"/>
  <c r="F37" i="1"/>
  <c r="F51" i="1"/>
  <c r="E20" i="1"/>
  <c r="E21" i="1"/>
  <c r="E33" i="1"/>
  <c r="E34" i="1"/>
  <c r="E38" i="1"/>
  <c r="E37" i="1"/>
  <c r="E51" i="1"/>
  <c r="D20" i="1"/>
  <c r="D22" i="1"/>
  <c r="D21" i="1"/>
  <c r="D33" i="1"/>
  <c r="D38" i="1"/>
  <c r="D37" i="1"/>
  <c r="D51" i="1"/>
  <c r="C20" i="1"/>
  <c r="C21" i="1"/>
  <c r="C33" i="1"/>
  <c r="C34" i="1"/>
  <c r="C51" i="1"/>
  <c r="B20" i="1"/>
  <c r="B21" i="1"/>
  <c r="B33" i="1"/>
  <c r="B34" i="1"/>
  <c r="B51" i="1"/>
  <c r="G47" i="1"/>
  <c r="E42" i="1"/>
  <c r="F42" i="1"/>
  <c r="G42" i="1"/>
  <c r="D41" i="1"/>
  <c r="E41" i="1"/>
  <c r="F41" i="1"/>
  <c r="G41" i="1"/>
  <c r="G45" i="1"/>
  <c r="G49" i="1"/>
  <c r="F47" i="1"/>
  <c r="F45" i="1"/>
  <c r="F49" i="1"/>
  <c r="E47" i="1"/>
  <c r="E45" i="1"/>
  <c r="E49" i="1"/>
  <c r="D47" i="1"/>
  <c r="D45" i="1"/>
  <c r="D49" i="1"/>
  <c r="C47" i="1"/>
  <c r="C45" i="1"/>
  <c r="C49" i="1"/>
  <c r="B47" i="1"/>
  <c r="B45" i="1"/>
  <c r="B49" i="1"/>
  <c r="G48" i="1"/>
  <c r="F48" i="1"/>
  <c r="E48" i="1"/>
  <c r="D48" i="1"/>
  <c r="C48" i="1"/>
  <c r="B48" i="1"/>
  <c r="G46" i="1"/>
  <c r="F46" i="1"/>
  <c r="E46" i="1"/>
  <c r="D46" i="1"/>
  <c r="C46" i="1"/>
  <c r="B46" i="1"/>
</calcChain>
</file>

<file path=xl/sharedStrings.xml><?xml version="1.0" encoding="utf-8"?>
<sst xmlns="http://schemas.openxmlformats.org/spreadsheetml/2006/main" count="237" uniqueCount="123">
  <si>
    <t>2021 täitmine</t>
  </si>
  <si>
    <t>2022 eeldatav täitmine</t>
  </si>
  <si>
    <t xml:space="preserve">2023 eelarve  </t>
  </si>
  <si>
    <t xml:space="preserve">2024 eelarve  </t>
  </si>
  <si>
    <t xml:space="preserve">2025 eelarve  </t>
  </si>
  <si>
    <t xml:space="preserve">2026 eelarve  </t>
  </si>
  <si>
    <t>Põhitegevuse tulud kokku</t>
  </si>
  <si>
    <t xml:space="preserve">     Maksutulud</t>
  </si>
  <si>
    <t xml:space="preserve">          sh tulumaks</t>
  </si>
  <si>
    <t xml:space="preserve">          sh maamaks</t>
  </si>
  <si>
    <t xml:space="preserve">          sh muud maksutulud</t>
  </si>
  <si>
    <t xml:space="preserve">    Tulud kaupade ja teenuste müügist</t>
  </si>
  <si>
    <t xml:space="preserve">    Saadavad toetused tegevuskuludeks</t>
  </si>
  <si>
    <t xml:space="preserve">         sh  tasandusfond </t>
  </si>
  <si>
    <t xml:space="preserve">         sh  toetusfond</t>
  </si>
  <si>
    <t xml:space="preserve">         sh muud saadud toetused tegevuskuludeks</t>
  </si>
  <si>
    <t xml:space="preserve">     Muud tegevustulud</t>
  </si>
  <si>
    <t>Põhitegevuse kulud kokku</t>
  </si>
  <si>
    <t xml:space="preserve">     Antavad toetused tegevuskuludeks</t>
  </si>
  <si>
    <t xml:space="preserve">     Muud tegevuskulud</t>
  </si>
  <si>
    <t xml:space="preserve">          sh personalikulud</t>
  </si>
  <si>
    <t xml:space="preserve">          sh majandamiskulud</t>
  </si>
  <si>
    <r>
      <t xml:space="preserve">             sh alates </t>
    </r>
    <r>
      <rPr>
        <b/>
        <i/>
        <sz val="8"/>
        <rFont val="Arial"/>
        <family val="2"/>
      </rPr>
      <t>2012</t>
    </r>
    <r>
      <rPr>
        <i/>
        <sz val="8"/>
        <rFont val="Arial"/>
        <family val="2"/>
      </rPr>
      <t xml:space="preserve"> sõlmitud katkestamatud kasutusrendimaksed </t>
    </r>
  </si>
  <si>
    <t xml:space="preserve">          sh muud kulud</t>
  </si>
  <si>
    <t>Põhitegevuse tulem</t>
  </si>
  <si>
    <t>Investeerimistegevus kokku</t>
  </si>
  <si>
    <t xml:space="preserve">    Põhivara müük (+)</t>
  </si>
  <si>
    <t xml:space="preserve">    Põhivara soetus (-)</t>
  </si>
  <si>
    <t xml:space="preserve">         sh projektide omaosalus</t>
  </si>
  <si>
    <t xml:space="preserve">   Põhivara soetuseks saadav sihtfinantseerimine (+)</t>
  </si>
  <si>
    <t xml:space="preserve">   Põhivara soetuseks antav sihtfinantseerimine (-)</t>
  </si>
  <si>
    <t xml:space="preserve">   Osaluste ning muude aktsiate ja osade müük (+)</t>
  </si>
  <si>
    <t xml:space="preserve">   Osaluste ning muude aktsiate ja osade soetus (-)</t>
  </si>
  <si>
    <t xml:space="preserve">   Tagasilaekuvad laenud (+)</t>
  </si>
  <si>
    <t xml:space="preserve">   Antavad laenud (-)</t>
  </si>
  <si>
    <t xml:space="preserve">   Finantstulud (+)</t>
  </si>
  <si>
    <t xml:space="preserve">   Finantskulud (-)</t>
  </si>
  <si>
    <t>Eelarve tulem</t>
  </si>
  <si>
    <t>Finantseerimistegevus</t>
  </si>
  <si>
    <t xml:space="preserve">   Kohustiste võtmine (+)</t>
  </si>
  <si>
    <t xml:space="preserve">   Kohustiste tasumine (-)</t>
  </si>
  <si>
    <t>Likviidsete varade muutus (+ suurenemine, - vähenemine)</t>
  </si>
  <si>
    <t>Nõuete ja kohustiste saldode muutus kokku (+ /-)</t>
  </si>
  <si>
    <t xml:space="preserve">   sh nõuete muutus (- suurenemine/ + vähenemine)</t>
  </si>
  <si>
    <t xml:space="preserve">   sh kohustiste muutus (+ suurenemine/ - vähenemine)</t>
  </si>
  <si>
    <t>Likviidsete varade suunamata jääk aasta lõpuks</t>
  </si>
  <si>
    <t>Võlakohustised kokku aasta lõpu seisuga</t>
  </si>
  <si>
    <t xml:space="preserve">    sh üle 1 a perioodiga mittekatkestatav kasutusrent (konto 913100), sihtfinantseerimise kohustised (konto 253550), saadud ettemaksed (kontogrupp 2038)</t>
  </si>
  <si>
    <t xml:space="preserve">    sh kohustised, mille võrra võib ületada netovõlakoormuse piirmäära</t>
  </si>
  <si>
    <r>
      <t>Netovõlakoormus (</t>
    </r>
    <r>
      <rPr>
        <b/>
        <u/>
        <sz val="10"/>
        <rFont val="Arial"/>
        <family val="2"/>
      </rPr>
      <t>eurodes</t>
    </r>
    <r>
      <rPr>
        <b/>
        <sz val="10"/>
        <rFont val="Arial"/>
        <family val="2"/>
      </rPr>
      <t>)</t>
    </r>
  </si>
  <si>
    <r>
      <t>Netovõlakoormus (</t>
    </r>
    <r>
      <rPr>
        <b/>
        <u/>
        <sz val="10"/>
        <rFont val="Arial"/>
        <family val="2"/>
      </rPr>
      <t>%</t>
    </r>
    <r>
      <rPr>
        <b/>
        <sz val="10"/>
        <rFont val="Arial"/>
        <family val="2"/>
      </rPr>
      <t>)</t>
    </r>
  </si>
  <si>
    <r>
      <t>Netovõlakoormuse ülemmäär (</t>
    </r>
    <r>
      <rPr>
        <b/>
        <u/>
        <sz val="10"/>
        <rFont val="Arial"/>
        <family val="2"/>
      </rPr>
      <t>eurodes</t>
    </r>
    <r>
      <rPr>
        <b/>
        <sz val="10"/>
        <rFont val="Arial"/>
        <family val="2"/>
      </rPr>
      <t>)</t>
    </r>
  </si>
  <si>
    <r>
      <t>Netovõlakoormuse individuaalne ülemmäär (</t>
    </r>
    <r>
      <rPr>
        <b/>
        <u/>
        <sz val="10"/>
        <rFont val="Arial"/>
        <family val="2"/>
      </rPr>
      <t>%</t>
    </r>
    <r>
      <rPr>
        <b/>
        <sz val="10"/>
        <rFont val="Arial"/>
        <family val="2"/>
      </rPr>
      <t>)</t>
    </r>
  </si>
  <si>
    <t>Vaba netovõlakoormus (eurodes)</t>
  </si>
  <si>
    <t>E/a kontroll (tasakaal)</t>
  </si>
  <si>
    <t>Põhitegevuse tulude muutus</t>
  </si>
  <si>
    <t>-</t>
  </si>
  <si>
    <t>Põhitegevuse kulude muutus</t>
  </si>
  <si>
    <t>Omafinantseerimise võimekuse näitaja</t>
  </si>
  <si>
    <t>Investeeringuobjektid* (alati "+" märgiga)</t>
  </si>
  <si>
    <t>01 Üldised valitsussektori teenused</t>
  </si>
  <si>
    <t>sh toetuse arvelt</t>
  </si>
  <si>
    <t>sh muude vahendite arvelt (omaosalus)</t>
  </si>
  <si>
    <t xml:space="preserve">02 Riigikaitse  </t>
  </si>
  <si>
    <t>03 Avalik kord ja julgeolek</t>
  </si>
  <si>
    <t>04 Majandus</t>
  </si>
  <si>
    <t>05 Keskkonnakaitse</t>
  </si>
  <si>
    <t>06 Elamu- ja kommunaalmajandus</t>
  </si>
  <si>
    <t>07 Tervishoid</t>
  </si>
  <si>
    <t>08 Vabaaeg, kultuur ja religioon</t>
  </si>
  <si>
    <t>09 Haridus</t>
  </si>
  <si>
    <t>10 Sotsiaalne kaitse</t>
  </si>
  <si>
    <t>KÕIK KOKKU</t>
  </si>
  <si>
    <t>Põhivara soetuse kontroll</t>
  </si>
  <si>
    <t>Suuremad investeeringud nimeliselt</t>
  </si>
  <si>
    <t>03 Päästeteenused Generaatorid</t>
  </si>
  <si>
    <t>04 Teehoiukava elluviimine</t>
  </si>
  <si>
    <t>04 Läpi-Ojaküla tee</t>
  </si>
  <si>
    <t>04 Uudeküla-Porkuni kergliiklustee eelprojekt</t>
  </si>
  <si>
    <t>04 Jäneda kergtee eelprojekt</t>
  </si>
  <si>
    <t>04 Kaasav eelarve</t>
  </si>
  <si>
    <t>04 Tapa keskväljaku rekonstrueerimine</t>
  </si>
  <si>
    <t>04 Tapa linna vabadussamba rajamine</t>
  </si>
  <si>
    <t>04 Porkuni piirkonna arendamine</t>
  </si>
  <si>
    <t>04 Energiasäästumeetmete rakendamine munitsipaalhenetes</t>
  </si>
  <si>
    <t>04 Maa sortus Paide mnt 51</t>
  </si>
  <si>
    <t>06 Tänavavalgustuse rekonstrueerimine Tapa, Tamsalu</t>
  </si>
  <si>
    <t>06 Jäneda lossi ruumide rekonstrueerimine</t>
  </si>
  <si>
    <t xml:space="preserve">06 Tapa Vallahooldus </t>
  </si>
  <si>
    <t>06 Tapa valla elamukruntide arendamine</t>
  </si>
  <si>
    <t>sh toetuse arvelt konto 3502</t>
  </si>
  <si>
    <t>sh muude vahendite arvelt (omaosalus) konto 4502</t>
  </si>
  <si>
    <t>06 Hajaasustuse programm</t>
  </si>
  <si>
    <t>06 Jäneda lossi ruumide rek toetus MTÜ-le</t>
  </si>
  <si>
    <t>07 Rakvere Haiglale investeerimistoetus</t>
  </si>
  <si>
    <t>08 Vajangu spordiväljak</t>
  </si>
  <si>
    <t>08 Tamsalu Kultuurimaja katus</t>
  </si>
  <si>
    <t>09 Pisipõnn  lasteaed</t>
  </si>
  <si>
    <t>09 Tapa Keelekümbluskooli ja Tamsalu Gümnaasiumi köökide kapitaalremont ja seadmed ning transpordivahend</t>
  </si>
  <si>
    <t>09 Tamsalu Gümnaasiumi WC ja tööõpetuse klass</t>
  </si>
  <si>
    <r>
      <t xml:space="preserve">   sh alates </t>
    </r>
    <r>
      <rPr>
        <b/>
        <i/>
        <sz val="8"/>
        <rFont val="Arial"/>
        <family val="2"/>
      </rPr>
      <t>2012</t>
    </r>
    <r>
      <rPr>
        <i/>
        <sz val="8"/>
        <rFont val="Arial"/>
        <family val="2"/>
      </rPr>
      <t xml:space="preserve"> sõlmitud katkestamatud kasutusrendimaksed </t>
    </r>
  </si>
  <si>
    <t>Põhitegevustulem</t>
  </si>
  <si>
    <t>Nõuete ja kohustuste saldode muutus (+/-)</t>
  </si>
  <si>
    <t>Võlakohustused kokku aasta lõpu seisuga</t>
  </si>
  <si>
    <t xml:space="preserve">    sh kohustused, mille võrra võib ületada netovõlakoormuse piirmäära (arvestusüksuse väline)</t>
  </si>
  <si>
    <t>Netovõlakoormus (eurodes)</t>
  </si>
  <si>
    <t>Netovõlakoormus (%)</t>
  </si>
  <si>
    <t>Netovõlakoormuse ülemmäär (eurodes)</t>
  </si>
  <si>
    <t>Netovõlakoormuse ülemmäär (%)</t>
  </si>
  <si>
    <t>Tapa vald</t>
  </si>
  <si>
    <t>05 Tamsalu Jäätmejaam</t>
  </si>
  <si>
    <t>08 Jäneda spordihoone soojustamine</t>
  </si>
  <si>
    <t>08 Tamsalu Sääse linnaosa korvpalliväljak</t>
  </si>
  <si>
    <t>04 Uudeküla-Porkuni ja Jäneda kergteed</t>
  </si>
  <si>
    <t>04 Tapa keskväljaku ja Pika tänava ehitus</t>
  </si>
  <si>
    <t>09 Tapa linna algkoolihoone</t>
  </si>
  <si>
    <t>09 Tapa uue lasteaia eelprojekti koostamine</t>
  </si>
  <si>
    <t>09 Vajangu keskusehoone projekteerimine</t>
  </si>
  <si>
    <t>04 Tapa vaksalihoone projekteerimine</t>
  </si>
  <si>
    <t>08 Tamsalu basseini lekke peatamine</t>
  </si>
  <si>
    <t>08 Ujula projekteerimine</t>
  </si>
  <si>
    <t>08 Statsionaarse katusega vabaõhulava Tamme parki</t>
  </si>
  <si>
    <t>08 Tamsalu kultuurimaja pargi korrastamine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</si>
</sst>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7" x14ac:knownFonts="1">
    <font>
      <sz val="12"/>
      <color theme="1"/>
      <name val="Calibri"/>
      <family val="2"/>
      <charset val="238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186"/>
    </font>
    <font>
      <i/>
      <sz val="8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b/>
      <u/>
      <sz val="10"/>
      <name val="Arial"/>
      <family val="2"/>
    </font>
    <font>
      <sz val="9"/>
      <name val="Arial"/>
      <family val="2"/>
      <charset val="186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sz val="12"/>
      <color theme="1"/>
      <name val="Arial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  <font>
      <sz val="10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40">
    <xf numFmtId="0" fontId="0" fillId="0" borderId="0"/>
    <xf numFmtId="0" fontId="7" fillId="0" borderId="0"/>
    <xf numFmtId="0" fontId="7" fillId="0" borderId="0"/>
    <xf numFmtId="0" fontId="3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5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3" fontId="3" fillId="4" borderId="7" xfId="0" applyNumberFormat="1" applyFont="1" applyFill="1" applyBorder="1" applyAlignment="1">
      <alignment wrapText="1"/>
    </xf>
    <xf numFmtId="3" fontId="3" fillId="4" borderId="8" xfId="0" applyNumberFormat="1" applyFont="1" applyFill="1" applyBorder="1" applyAlignment="1">
      <alignment wrapText="1"/>
    </xf>
    <xf numFmtId="3" fontId="3" fillId="4" borderId="9" xfId="0" applyNumberFormat="1" applyFont="1" applyFill="1" applyBorder="1" applyAlignment="1">
      <alignment wrapText="1"/>
    </xf>
    <xf numFmtId="3" fontId="3" fillId="4" borderId="7" xfId="0" applyNumberFormat="1" applyFont="1" applyFill="1" applyBorder="1" applyAlignment="1"/>
    <xf numFmtId="3" fontId="3" fillId="4" borderId="8" xfId="0" applyNumberFormat="1" applyFont="1" applyFill="1" applyBorder="1" applyAlignment="1"/>
    <xf numFmtId="0" fontId="4" fillId="4" borderId="6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 wrapText="1"/>
    </xf>
    <xf numFmtId="49" fontId="4" fillId="4" borderId="11" xfId="0" applyNumberFormat="1" applyFont="1" applyFill="1" applyBorder="1" applyAlignment="1">
      <alignment horizontal="left" wrapText="1"/>
    </xf>
    <xf numFmtId="0" fontId="6" fillId="4" borderId="11" xfId="0" applyFont="1" applyFill="1" applyBorder="1" applyAlignment="1">
      <alignment horizontal="left" wrapText="1"/>
    </xf>
    <xf numFmtId="0" fontId="2" fillId="4" borderId="11" xfId="0" applyFont="1" applyFill="1" applyBorder="1" applyAlignment="1">
      <alignment horizontal="left" wrapText="1"/>
    </xf>
    <xf numFmtId="0" fontId="2" fillId="4" borderId="11" xfId="1" applyFont="1" applyFill="1" applyBorder="1" applyAlignment="1"/>
    <xf numFmtId="0" fontId="2" fillId="4" borderId="10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 wrapText="1"/>
    </xf>
    <xf numFmtId="0" fontId="2" fillId="4" borderId="11" xfId="0" applyFont="1" applyFill="1" applyBorder="1" applyAlignment="1"/>
    <xf numFmtId="0" fontId="1" fillId="4" borderId="11" xfId="0" applyFont="1" applyFill="1" applyBorder="1" applyAlignment="1">
      <alignment wrapText="1"/>
    </xf>
    <xf numFmtId="0" fontId="2" fillId="4" borderId="11" xfId="0" applyFont="1" applyFill="1" applyBorder="1" applyAlignment="1">
      <alignment wrapText="1"/>
    </xf>
    <xf numFmtId="0" fontId="2" fillId="4" borderId="10" xfId="0" applyFont="1" applyFill="1" applyBorder="1" applyAlignment="1"/>
    <xf numFmtId="3" fontId="3" fillId="4" borderId="9" xfId="0" applyNumberFormat="1" applyFont="1" applyFill="1" applyBorder="1" applyAlignment="1"/>
    <xf numFmtId="3" fontId="1" fillId="5" borderId="7" xfId="0" applyNumberFormat="1" applyFont="1" applyFill="1" applyBorder="1" applyAlignment="1"/>
    <xf numFmtId="0" fontId="2" fillId="4" borderId="18" xfId="0" applyFont="1" applyFill="1" applyBorder="1" applyAlignment="1">
      <alignment wrapText="1"/>
    </xf>
    <xf numFmtId="3" fontId="3" fillId="4" borderId="19" xfId="0" applyNumberFormat="1" applyFont="1" applyFill="1" applyBorder="1" applyAlignment="1">
      <alignment horizontal="right"/>
    </xf>
    <xf numFmtId="3" fontId="3" fillId="4" borderId="20" xfId="0" applyNumberFormat="1" applyFont="1" applyFill="1" applyBorder="1" applyAlignment="1"/>
    <xf numFmtId="0" fontId="3" fillId="4" borderId="10" xfId="0" applyFont="1" applyFill="1" applyBorder="1" applyAlignment="1">
      <alignment wrapText="1"/>
    </xf>
    <xf numFmtId="10" fontId="3" fillId="4" borderId="9" xfId="0" applyNumberFormat="1" applyFont="1" applyFill="1" applyBorder="1" applyAlignment="1">
      <alignment wrapText="1"/>
    </xf>
    <xf numFmtId="0" fontId="0" fillId="4" borderId="7" xfId="0" applyFill="1" applyBorder="1" applyAlignment="1"/>
    <xf numFmtId="0" fontId="0" fillId="4" borderId="8" xfId="0" applyFill="1" applyBorder="1" applyAlignment="1"/>
    <xf numFmtId="0" fontId="10" fillId="4" borderId="21" xfId="0" applyFont="1" applyFill="1" applyBorder="1" applyAlignment="1">
      <alignment wrapText="1"/>
    </xf>
    <xf numFmtId="3" fontId="10" fillId="4" borderId="22" xfId="0" applyNumberFormat="1" applyFont="1" applyFill="1" applyBorder="1" applyAlignment="1">
      <alignment wrapText="1"/>
    </xf>
    <xf numFmtId="3" fontId="10" fillId="4" borderId="23" xfId="0" applyNumberFormat="1" applyFont="1" applyFill="1" applyBorder="1" applyAlignment="1">
      <alignment wrapText="1"/>
    </xf>
    <xf numFmtId="0" fontId="3" fillId="4" borderId="7" xfId="0" applyFont="1" applyFill="1" applyBorder="1" applyAlignment="1">
      <alignment wrapText="1"/>
    </xf>
    <xf numFmtId="3" fontId="2" fillId="4" borderId="7" xfId="0" applyNumberFormat="1" applyFont="1" applyFill="1" applyBorder="1" applyAlignment="1">
      <alignment horizontal="center" wrapText="1"/>
    </xf>
    <xf numFmtId="4" fontId="2" fillId="4" borderId="7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left" wrapText="1"/>
    </xf>
    <xf numFmtId="0" fontId="1" fillId="0" borderId="11" xfId="2" applyFont="1" applyFill="1" applyBorder="1"/>
    <xf numFmtId="3" fontId="1" fillId="6" borderId="7" xfId="0" applyNumberFormat="1" applyFont="1" applyFill="1" applyBorder="1" applyAlignment="1"/>
    <xf numFmtId="3" fontId="1" fillId="6" borderId="8" xfId="0" applyNumberFormat="1" applyFont="1" applyFill="1" applyBorder="1" applyAlignment="1"/>
    <xf numFmtId="0" fontId="4" fillId="0" borderId="11" xfId="0" applyFont="1" applyFill="1" applyBorder="1" applyAlignment="1">
      <alignment wrapText="1"/>
    </xf>
    <xf numFmtId="3" fontId="3" fillId="7" borderId="7" xfId="0" applyNumberFormat="1" applyFont="1" applyFill="1" applyBorder="1" applyAlignment="1"/>
    <xf numFmtId="3" fontId="3" fillId="0" borderId="7" xfId="0" applyNumberFormat="1" applyFont="1" applyBorder="1" applyAlignment="1"/>
    <xf numFmtId="3" fontId="3" fillId="0" borderId="7" xfId="0" applyNumberFormat="1" applyFont="1" applyFill="1" applyBorder="1" applyAlignment="1"/>
    <xf numFmtId="3" fontId="3" fillId="0" borderId="8" xfId="0" applyNumberFormat="1" applyFont="1" applyFill="1" applyBorder="1" applyAlignment="1"/>
    <xf numFmtId="0" fontId="1" fillId="8" borderId="11" xfId="0" applyFont="1" applyFill="1" applyBorder="1" applyAlignment="1">
      <alignment wrapText="1"/>
    </xf>
    <xf numFmtId="3" fontId="1" fillId="8" borderId="7" xfId="0" applyNumberFormat="1" applyFont="1" applyFill="1" applyBorder="1" applyAlignment="1"/>
    <xf numFmtId="3" fontId="1" fillId="8" borderId="8" xfId="0" applyNumberFormat="1" applyFont="1" applyFill="1" applyBorder="1" applyAlignment="1"/>
    <xf numFmtId="3" fontId="3" fillId="7" borderId="8" xfId="0" applyNumberFormat="1" applyFont="1" applyFill="1" applyBorder="1" applyAlignment="1"/>
    <xf numFmtId="0" fontId="4" fillId="0" borderId="21" xfId="0" applyFont="1" applyFill="1" applyBorder="1" applyAlignment="1">
      <alignment wrapText="1"/>
    </xf>
    <xf numFmtId="0" fontId="11" fillId="0" borderId="24" xfId="0" applyFont="1" applyFill="1" applyBorder="1" applyAlignment="1"/>
    <xf numFmtId="3" fontId="12" fillId="0" borderId="0" xfId="0" applyNumberFormat="1" applyFont="1" applyAlignment="1"/>
    <xf numFmtId="0" fontId="0" fillId="0" borderId="0" xfId="0" applyAlignment="1"/>
    <xf numFmtId="0" fontId="1" fillId="0" borderId="0" xfId="0" applyFont="1" applyAlignment="1"/>
    <xf numFmtId="0" fontId="3" fillId="0" borderId="0" xfId="0" applyFont="1" applyFill="1" applyAlignment="1"/>
    <xf numFmtId="0" fontId="1" fillId="0" borderId="7" xfId="0" applyFont="1" applyBorder="1" applyAlignment="1"/>
    <xf numFmtId="0" fontId="3" fillId="7" borderId="7" xfId="0" applyFont="1" applyFill="1" applyBorder="1" applyAlignment="1"/>
    <xf numFmtId="3" fontId="3" fillId="0" borderId="7" xfId="0" applyNumberFormat="1" applyFont="1" applyBorder="1"/>
    <xf numFmtId="0" fontId="3" fillId="0" borderId="7" xfId="0" applyFont="1" applyFill="1" applyBorder="1" applyAlignment="1"/>
    <xf numFmtId="0" fontId="1" fillId="0" borderId="11" xfId="3" applyFont="1" applyBorder="1" applyAlignment="1">
      <alignment wrapText="1"/>
    </xf>
    <xf numFmtId="0" fontId="1" fillId="0" borderId="11" xfId="3" applyFont="1" applyFill="1" applyBorder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3" fontId="1" fillId="7" borderId="7" xfId="0" applyNumberFormat="1" applyFont="1" applyFill="1" applyBorder="1" applyAlignment="1"/>
    <xf numFmtId="3" fontId="1" fillId="7" borderId="8" xfId="0" applyNumberFormat="1" applyFont="1" applyFill="1" applyBorder="1" applyAlignment="1"/>
    <xf numFmtId="3" fontId="3" fillId="0" borderId="25" xfId="0" applyNumberFormat="1" applyFont="1" applyBorder="1"/>
    <xf numFmtId="0" fontId="1" fillId="9" borderId="11" xfId="3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0" fillId="0" borderId="0" xfId="0" applyFill="1"/>
    <xf numFmtId="0" fontId="2" fillId="0" borderId="11" xfId="0" applyFont="1" applyFill="1" applyBorder="1" applyAlignment="1">
      <alignment horizontal="left" wrapText="1"/>
    </xf>
    <xf numFmtId="0" fontId="1" fillId="11" borderId="10" xfId="0" applyFont="1" applyFill="1" applyBorder="1" applyAlignment="1">
      <alignment horizontal="left"/>
    </xf>
    <xf numFmtId="3" fontId="1" fillId="11" borderId="9" xfId="0" applyNumberFormat="1" applyFont="1" applyFill="1" applyBorder="1" applyAlignment="1">
      <alignment wrapText="1"/>
    </xf>
    <xf numFmtId="3" fontId="1" fillId="11" borderId="7" xfId="0" applyNumberFormat="1" applyFont="1" applyFill="1" applyBorder="1" applyAlignment="1">
      <alignment wrapText="1"/>
    </xf>
    <xf numFmtId="3" fontId="1" fillId="11" borderId="8" xfId="0" applyNumberFormat="1" applyFont="1" applyFill="1" applyBorder="1" applyAlignment="1">
      <alignment wrapText="1"/>
    </xf>
    <xf numFmtId="0" fontId="1" fillId="0" borderId="11" xfId="0" applyFont="1" applyFill="1" applyBorder="1" applyAlignment="1"/>
    <xf numFmtId="3" fontId="1" fillId="0" borderId="8" xfId="0" applyNumberFormat="1" applyFont="1" applyFill="1" applyBorder="1" applyAlignment="1"/>
    <xf numFmtId="3" fontId="1" fillId="10" borderId="9" xfId="0" applyNumberFormat="1" applyFont="1" applyFill="1" applyBorder="1" applyAlignment="1">
      <alignment wrapText="1"/>
    </xf>
    <xf numFmtId="3" fontId="3" fillId="10" borderId="9" xfId="0" applyNumberFormat="1" applyFont="1" applyFill="1" applyBorder="1" applyAlignment="1">
      <alignment wrapText="1"/>
    </xf>
    <xf numFmtId="3" fontId="1" fillId="12" borderId="7" xfId="0" applyNumberFormat="1" applyFont="1" applyFill="1" applyBorder="1" applyAlignment="1"/>
    <xf numFmtId="3" fontId="3" fillId="12" borderId="7" xfId="0" applyNumberFormat="1" applyFont="1" applyFill="1" applyBorder="1"/>
    <xf numFmtId="3" fontId="3" fillId="5" borderId="7" xfId="0" applyNumberFormat="1" applyFont="1" applyFill="1" applyBorder="1"/>
    <xf numFmtId="3" fontId="1" fillId="13" borderId="7" xfId="0" applyNumberFormat="1" applyFont="1" applyFill="1" applyBorder="1" applyAlignment="1"/>
    <xf numFmtId="3" fontId="3" fillId="13" borderId="7" xfId="0" applyNumberFormat="1" applyFont="1" applyFill="1" applyBorder="1"/>
    <xf numFmtId="3" fontId="1" fillId="14" borderId="7" xfId="0" applyNumberFormat="1" applyFont="1" applyFill="1" applyBorder="1" applyAlignment="1"/>
    <xf numFmtId="3" fontId="3" fillId="14" borderId="8" xfId="0" applyNumberFormat="1" applyFont="1" applyFill="1" applyBorder="1"/>
    <xf numFmtId="3" fontId="1" fillId="7" borderId="4" xfId="0" applyNumberFormat="1" applyFont="1" applyFill="1" applyBorder="1" applyAlignment="1">
      <alignment horizontal="right" wrapText="1"/>
    </xf>
    <xf numFmtId="3" fontId="1" fillId="7" borderId="5" xfId="0" applyNumberFormat="1" applyFont="1" applyFill="1" applyBorder="1" applyAlignment="1">
      <alignment horizontal="right" wrapText="1"/>
    </xf>
    <xf numFmtId="3" fontId="3" fillId="7" borderId="7" xfId="0" applyNumberFormat="1" applyFont="1" applyFill="1" applyBorder="1" applyAlignment="1">
      <alignment wrapText="1"/>
    </xf>
    <xf numFmtId="3" fontId="3" fillId="7" borderId="8" xfId="0" applyNumberFormat="1" applyFont="1" applyFill="1" applyBorder="1" applyAlignment="1">
      <alignment wrapText="1"/>
    </xf>
    <xf numFmtId="3" fontId="3" fillId="7" borderId="9" xfId="0" applyNumberFormat="1" applyFont="1" applyFill="1" applyBorder="1" applyAlignment="1">
      <alignment wrapText="1"/>
    </xf>
    <xf numFmtId="3" fontId="1" fillId="7" borderId="9" xfId="0" applyNumberFormat="1" applyFont="1" applyFill="1" applyBorder="1" applyAlignment="1">
      <alignment wrapText="1"/>
    </xf>
    <xf numFmtId="3" fontId="1" fillId="7" borderId="7" xfId="0" applyNumberFormat="1" applyFont="1" applyFill="1" applyBorder="1" applyAlignment="1">
      <alignment wrapText="1"/>
    </xf>
    <xf numFmtId="3" fontId="1" fillId="7" borderId="8" xfId="0" applyNumberFormat="1" applyFont="1" applyFill="1" applyBorder="1" applyAlignment="1">
      <alignment wrapText="1"/>
    </xf>
    <xf numFmtId="164" fontId="9" fillId="7" borderId="9" xfId="0" applyNumberFormat="1" applyFont="1" applyFill="1" applyBorder="1" applyAlignment="1">
      <alignment wrapText="1"/>
    </xf>
    <xf numFmtId="164" fontId="9" fillId="7" borderId="7" xfId="0" applyNumberFormat="1" applyFont="1" applyFill="1" applyBorder="1" applyAlignment="1">
      <alignment wrapText="1"/>
    </xf>
    <xf numFmtId="164" fontId="9" fillId="7" borderId="8" xfId="0" applyNumberFormat="1" applyFont="1" applyFill="1" applyBorder="1" applyAlignment="1">
      <alignment wrapText="1"/>
    </xf>
    <xf numFmtId="0" fontId="2" fillId="0" borderId="11" xfId="0" applyFont="1" applyFill="1" applyBorder="1" applyAlignment="1"/>
    <xf numFmtId="3" fontId="3" fillId="7" borderId="17" xfId="0" applyNumberFormat="1" applyFont="1" applyFill="1" applyBorder="1" applyAlignment="1">
      <alignment horizontal="right"/>
    </xf>
    <xf numFmtId="3" fontId="3" fillId="15" borderId="9" xfId="0" applyNumberFormat="1" applyFont="1" applyFill="1" applyBorder="1" applyAlignment="1">
      <alignment wrapText="1"/>
    </xf>
    <xf numFmtId="0" fontId="1" fillId="0" borderId="6" xfId="0" applyFont="1" applyFill="1" applyBorder="1" applyAlignment="1">
      <alignment horizontal="left"/>
    </xf>
    <xf numFmtId="3" fontId="3" fillId="15" borderId="7" xfId="0" applyNumberFormat="1" applyFont="1" applyFill="1" applyBorder="1" applyAlignment="1"/>
    <xf numFmtId="3" fontId="3" fillId="15" borderId="12" xfId="0" applyNumberFormat="1" applyFont="1" applyFill="1" applyBorder="1" applyAlignment="1">
      <alignment wrapText="1"/>
    </xf>
    <xf numFmtId="3" fontId="3" fillId="15" borderId="14" xfId="0" applyNumberFormat="1" applyFont="1" applyFill="1" applyBorder="1" applyAlignment="1">
      <alignment wrapText="1"/>
    </xf>
    <xf numFmtId="3" fontId="13" fillId="7" borderId="7" xfId="0" applyNumberFormat="1" applyFont="1" applyFill="1" applyBorder="1" applyAlignment="1"/>
    <xf numFmtId="0" fontId="13" fillId="7" borderId="7" xfId="0" applyFont="1" applyFill="1" applyBorder="1" applyAlignment="1"/>
    <xf numFmtId="3" fontId="12" fillId="0" borderId="7" xfId="0" applyNumberFormat="1" applyFont="1" applyBorder="1" applyAlignment="1"/>
    <xf numFmtId="0" fontId="12" fillId="0" borderId="7" xfId="0" applyFont="1" applyBorder="1" applyAlignment="1"/>
    <xf numFmtId="3" fontId="12" fillId="0" borderId="9" xfId="0" applyNumberFormat="1" applyFont="1" applyBorder="1" applyAlignment="1"/>
    <xf numFmtId="3" fontId="12" fillId="0" borderId="7" xfId="0" applyNumberFormat="1" applyFont="1" applyFill="1" applyBorder="1" applyAlignment="1"/>
    <xf numFmtId="3" fontId="3" fillId="4" borderId="7" xfId="1" applyNumberFormat="1" applyFont="1" applyFill="1" applyBorder="1" applyAlignment="1"/>
    <xf numFmtId="3" fontId="12" fillId="4" borderId="15" xfId="0" applyNumberFormat="1" applyFont="1" applyFill="1" applyBorder="1" applyAlignment="1"/>
    <xf numFmtId="3" fontId="12" fillId="4" borderId="16" xfId="0" applyNumberFormat="1" applyFont="1" applyFill="1" applyBorder="1" applyAlignment="1"/>
    <xf numFmtId="3" fontId="12" fillId="4" borderId="7" xfId="0" applyNumberFormat="1" applyFont="1" applyFill="1" applyBorder="1" applyAlignment="1"/>
    <xf numFmtId="0" fontId="1" fillId="2" borderId="26" xfId="0" applyFont="1" applyFill="1" applyBorder="1" applyAlignment="1">
      <alignment wrapText="1"/>
    </xf>
    <xf numFmtId="0" fontId="1" fillId="2" borderId="27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horizontal="left" vertical="center"/>
    </xf>
    <xf numFmtId="3" fontId="1" fillId="16" borderId="7" xfId="0" applyNumberFormat="1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left" vertical="center"/>
    </xf>
    <xf numFmtId="3" fontId="1" fillId="16" borderId="7" xfId="0" applyNumberFormat="1" applyFont="1" applyFill="1" applyBorder="1" applyAlignment="1">
      <alignment wrapText="1"/>
    </xf>
    <xf numFmtId="3" fontId="1" fillId="16" borderId="8" xfId="0" applyNumberFormat="1" applyFont="1" applyFill="1" applyBorder="1" applyAlignment="1">
      <alignment wrapText="1"/>
    </xf>
    <xf numFmtId="0" fontId="4" fillId="17" borderId="6" xfId="0" applyFont="1" applyFill="1" applyBorder="1" applyAlignment="1">
      <alignment horizontal="left" vertical="center"/>
    </xf>
    <xf numFmtId="3" fontId="1" fillId="17" borderId="7" xfId="0" applyNumberFormat="1" applyFont="1" applyFill="1" applyBorder="1" applyAlignment="1">
      <alignment wrapText="1"/>
    </xf>
    <xf numFmtId="3" fontId="1" fillId="17" borderId="8" xfId="0" applyNumberFormat="1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wrapText="1"/>
    </xf>
    <xf numFmtId="0" fontId="0" fillId="0" borderId="11" xfId="0" applyBorder="1"/>
    <xf numFmtId="0" fontId="0" fillId="16" borderId="7" xfId="0" applyFill="1" applyBorder="1"/>
    <xf numFmtId="0" fontId="3" fillId="16" borderId="8" xfId="0" applyFont="1" applyFill="1" applyBorder="1"/>
    <xf numFmtId="0" fontId="1" fillId="0" borderId="11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3" fontId="3" fillId="16" borderId="7" xfId="0" applyNumberFormat="1" applyFont="1" applyFill="1" applyBorder="1" applyAlignment="1">
      <alignment wrapText="1"/>
    </xf>
    <xf numFmtId="3" fontId="3" fillId="16" borderId="8" xfId="0" applyNumberFormat="1" applyFont="1" applyFill="1" applyBorder="1" applyAlignment="1">
      <alignment wrapText="1"/>
    </xf>
    <xf numFmtId="3" fontId="3" fillId="16" borderId="9" xfId="0" applyNumberFormat="1" applyFont="1" applyFill="1" applyBorder="1" applyAlignment="1">
      <alignment wrapText="1"/>
    </xf>
    <xf numFmtId="164" fontId="3" fillId="16" borderId="7" xfId="0" applyNumberFormat="1" applyFont="1" applyFill="1" applyBorder="1" applyAlignment="1">
      <alignment wrapText="1"/>
    </xf>
    <xf numFmtId="164" fontId="3" fillId="16" borderId="8" xfId="0" applyNumberFormat="1" applyFont="1" applyFill="1" applyBorder="1" applyAlignment="1">
      <alignment wrapText="1"/>
    </xf>
    <xf numFmtId="0" fontId="1" fillId="0" borderId="21" xfId="0" applyFont="1" applyFill="1" applyBorder="1" applyAlignment="1">
      <alignment wrapText="1"/>
    </xf>
    <xf numFmtId="3" fontId="3" fillId="16" borderId="22" xfId="0" applyNumberFormat="1" applyFont="1" applyFill="1" applyBorder="1" applyAlignment="1">
      <alignment wrapText="1"/>
    </xf>
    <xf numFmtId="3" fontId="3" fillId="16" borderId="23" xfId="0" applyNumberFormat="1" applyFont="1" applyFill="1" applyBorder="1" applyAlignment="1">
      <alignment wrapText="1"/>
    </xf>
    <xf numFmtId="3" fontId="1" fillId="0" borderId="28" xfId="0" applyNumberFormat="1" applyFont="1" applyBorder="1" applyAlignment="1"/>
    <xf numFmtId="3" fontId="12" fillId="0" borderId="28" xfId="0" applyNumberFormat="1" applyFont="1" applyFill="1" applyBorder="1" applyAlignment="1"/>
    <xf numFmtId="10" fontId="0" fillId="0" borderId="0" xfId="0" applyNumberFormat="1"/>
    <xf numFmtId="3" fontId="3" fillId="0" borderId="7" xfId="0" applyNumberFormat="1" applyFont="1" applyFill="1" applyBorder="1"/>
    <xf numFmtId="0" fontId="1" fillId="0" borderId="0" xfId="0" applyFont="1" applyFill="1" applyBorder="1" applyAlignment="1">
      <alignment wrapText="1"/>
    </xf>
    <xf numFmtId="3" fontId="16" fillId="0" borderId="7" xfId="0" applyNumberFormat="1" applyFont="1" applyBorder="1"/>
    <xf numFmtId="3" fontId="16" fillId="0" borderId="29" xfId="0" applyNumberFormat="1" applyFont="1" applyBorder="1"/>
    <xf numFmtId="3" fontId="1" fillId="18" borderId="7" xfId="0" applyNumberFormat="1" applyFont="1" applyFill="1" applyBorder="1" applyAlignment="1"/>
    <xf numFmtId="3" fontId="3" fillId="18" borderId="7" xfId="0" applyNumberFormat="1" applyFont="1" applyFill="1" applyBorder="1" applyAlignment="1"/>
    <xf numFmtId="3" fontId="3" fillId="18" borderId="8" xfId="0" applyNumberFormat="1" applyFont="1" applyFill="1" applyBorder="1" applyAlignment="1"/>
    <xf numFmtId="3" fontId="3" fillId="18" borderId="22" xfId="0" applyNumberFormat="1" applyFont="1" applyFill="1" applyBorder="1" applyAlignment="1"/>
    <xf numFmtId="3" fontId="3" fillId="18" borderId="23" xfId="0" applyNumberFormat="1" applyFont="1" applyFill="1" applyBorder="1" applyAlignment="1"/>
    <xf numFmtId="0" fontId="1" fillId="0" borderId="0" xfId="0" applyFont="1" applyFill="1" applyAlignment="1">
      <alignment horizontal="center"/>
    </xf>
    <xf numFmtId="9" fontId="9" fillId="4" borderId="7" xfId="0" applyNumberFormat="1" applyFont="1" applyFill="1" applyBorder="1" applyAlignment="1">
      <alignment wrapText="1"/>
    </xf>
    <xf numFmtId="4" fontId="9" fillId="4" borderId="7" xfId="0" applyNumberFormat="1" applyFont="1" applyFill="1" applyBorder="1" applyAlignment="1">
      <alignment wrapText="1"/>
    </xf>
  </cellXfs>
  <cellStyles count="340"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Normal" xfId="0" builtinId="0"/>
    <cellStyle name="Normal 18" xfId="3"/>
    <cellStyle name="Normal_Sheet1" xfId="1"/>
    <cellStyle name="Normal_Sheet1 2" xfId="2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tabSelected="1" workbookViewId="0">
      <selection activeCell="G1" sqref="G1"/>
    </sheetView>
  </sheetViews>
  <sheetFormatPr baseColWidth="10" defaultRowHeight="15" x14ac:dyDescent="0"/>
  <cols>
    <col min="1" max="1" width="41.33203125" customWidth="1"/>
  </cols>
  <sheetData>
    <row r="1" spans="1:12" ht="38" thickBot="1">
      <c r="A1" s="1" t="s">
        <v>109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12">
      <c r="A2" s="3" t="s">
        <v>6</v>
      </c>
      <c r="B2" s="86">
        <f t="shared" ref="B2:G2" si="0">B3+B7+B8+B12</f>
        <v>16853021.669999998</v>
      </c>
      <c r="C2" s="86">
        <f t="shared" si="0"/>
        <v>17666479</v>
      </c>
      <c r="D2" s="86">
        <f t="shared" si="0"/>
        <v>18334408</v>
      </c>
      <c r="E2" s="86">
        <f t="shared" si="0"/>
        <v>18990408</v>
      </c>
      <c r="F2" s="86">
        <f t="shared" si="0"/>
        <v>19692408</v>
      </c>
      <c r="G2" s="87">
        <f t="shared" si="0"/>
        <v>20443408</v>
      </c>
    </row>
    <row r="3" spans="1:12">
      <c r="A3" s="4" t="s">
        <v>7</v>
      </c>
      <c r="B3" s="88">
        <f t="shared" ref="B3:G3" si="1">SUM(B4:B6)</f>
        <v>8575575.9700000007</v>
      </c>
      <c r="C3" s="88">
        <f t="shared" si="1"/>
        <v>8996000</v>
      </c>
      <c r="D3" s="88">
        <f t="shared" si="1"/>
        <v>9666000</v>
      </c>
      <c r="E3" s="88">
        <f t="shared" si="1"/>
        <v>10322000</v>
      </c>
      <c r="F3" s="88">
        <f t="shared" si="1"/>
        <v>11024000</v>
      </c>
      <c r="G3" s="89">
        <f t="shared" si="1"/>
        <v>11775000</v>
      </c>
    </row>
    <row r="4" spans="1:12">
      <c r="A4" s="4" t="s">
        <v>8</v>
      </c>
      <c r="B4" s="99">
        <v>8287901.6699999999</v>
      </c>
      <c r="C4" s="99">
        <v>8700000</v>
      </c>
      <c r="D4" s="8">
        <v>9370000</v>
      </c>
      <c r="E4" s="8">
        <v>10026000</v>
      </c>
      <c r="F4" s="8">
        <v>10728000</v>
      </c>
      <c r="G4" s="9">
        <v>11479000</v>
      </c>
      <c r="H4" s="141"/>
      <c r="I4" s="141"/>
      <c r="J4" s="141"/>
      <c r="K4" s="141"/>
      <c r="L4" s="141"/>
    </row>
    <row r="5" spans="1:12">
      <c r="A5" s="4" t="s">
        <v>9</v>
      </c>
      <c r="B5" s="99">
        <v>287438.8</v>
      </c>
      <c r="C5" s="99">
        <v>295000</v>
      </c>
      <c r="D5" s="8">
        <v>295000</v>
      </c>
      <c r="E5" s="8">
        <v>295000</v>
      </c>
      <c r="F5" s="8">
        <v>295000</v>
      </c>
      <c r="G5" s="8">
        <v>295000</v>
      </c>
    </row>
    <row r="6" spans="1:12">
      <c r="A6" s="4" t="s">
        <v>10</v>
      </c>
      <c r="B6" s="99">
        <v>235.5000000007567</v>
      </c>
      <c r="C6" s="99">
        <v>1000</v>
      </c>
      <c r="D6" s="8">
        <v>1000</v>
      </c>
      <c r="E6" s="8">
        <v>1000</v>
      </c>
      <c r="F6" s="8">
        <v>1000</v>
      </c>
      <c r="G6" s="8">
        <v>1000</v>
      </c>
    </row>
    <row r="7" spans="1:12">
      <c r="A7" s="4" t="s">
        <v>11</v>
      </c>
      <c r="B7" s="99">
        <v>945583.19</v>
      </c>
      <c r="C7" s="99">
        <v>1061169</v>
      </c>
      <c r="D7" s="8">
        <v>1200000</v>
      </c>
      <c r="E7" s="8">
        <v>1200000</v>
      </c>
      <c r="F7" s="8">
        <v>1200000</v>
      </c>
      <c r="G7" s="8">
        <v>1200000</v>
      </c>
    </row>
    <row r="8" spans="1:12">
      <c r="A8" s="4" t="s">
        <v>12</v>
      </c>
      <c r="B8" s="90">
        <f t="shared" ref="B8:G8" si="2">SUM(B9:B11)</f>
        <v>7205662.8600000003</v>
      </c>
      <c r="C8" s="88">
        <f t="shared" si="2"/>
        <v>7534678</v>
      </c>
      <c r="D8" s="88">
        <f t="shared" si="2"/>
        <v>7373408</v>
      </c>
      <c r="E8" s="88">
        <f t="shared" si="2"/>
        <v>7373408</v>
      </c>
      <c r="F8" s="88">
        <f t="shared" si="2"/>
        <v>7373408</v>
      </c>
      <c r="G8" s="89">
        <f t="shared" si="2"/>
        <v>7373408</v>
      </c>
    </row>
    <row r="9" spans="1:12">
      <c r="A9" s="4" t="s">
        <v>13</v>
      </c>
      <c r="B9" s="99">
        <v>1891528</v>
      </c>
      <c r="C9" s="99">
        <v>1933180</v>
      </c>
      <c r="D9" s="8">
        <v>1934000</v>
      </c>
      <c r="E9" s="8">
        <v>1934000</v>
      </c>
      <c r="F9" s="8">
        <v>1934000</v>
      </c>
      <c r="G9" s="8">
        <v>1934000</v>
      </c>
    </row>
    <row r="10" spans="1:12">
      <c r="A10" s="4" t="s">
        <v>14</v>
      </c>
      <c r="B10" s="99">
        <v>4909271</v>
      </c>
      <c r="C10" s="99">
        <v>4989408</v>
      </c>
      <c r="D10" s="8">
        <v>4989408</v>
      </c>
      <c r="E10" s="8">
        <v>4989408</v>
      </c>
      <c r="F10" s="8">
        <v>4989408</v>
      </c>
      <c r="G10" s="8">
        <v>4989408</v>
      </c>
    </row>
    <row r="11" spans="1:12">
      <c r="A11" s="4" t="s">
        <v>15</v>
      </c>
      <c r="B11" s="99">
        <v>404863.86</v>
      </c>
      <c r="C11" s="99">
        <v>612090</v>
      </c>
      <c r="D11" s="113">
        <v>450000</v>
      </c>
      <c r="E11" s="113">
        <v>450000</v>
      </c>
      <c r="F11" s="113">
        <v>450000</v>
      </c>
      <c r="G11" s="113">
        <v>450000</v>
      </c>
    </row>
    <row r="12" spans="1:12">
      <c r="A12" s="4" t="s">
        <v>16</v>
      </c>
      <c r="B12" s="99">
        <v>126199.65000000001</v>
      </c>
      <c r="C12" s="99">
        <v>74632</v>
      </c>
      <c r="D12" s="8">
        <v>95000</v>
      </c>
      <c r="E12" s="8">
        <v>95000</v>
      </c>
      <c r="F12" s="8">
        <v>95000</v>
      </c>
      <c r="G12" s="8">
        <v>95000</v>
      </c>
    </row>
    <row r="13" spans="1:12">
      <c r="A13" s="100" t="s">
        <v>17</v>
      </c>
      <c r="B13" s="91">
        <f t="shared" ref="B13:G13" si="3">SUM(B14:B15)</f>
        <v>16054070.289999997</v>
      </c>
      <c r="C13" s="91">
        <f>C14+C15</f>
        <v>17233911</v>
      </c>
      <c r="D13" s="92">
        <f t="shared" si="3"/>
        <v>17752672</v>
      </c>
      <c r="E13" s="92">
        <f t="shared" si="3"/>
        <v>17910452</v>
      </c>
      <c r="F13" s="92">
        <f t="shared" si="3"/>
        <v>18310462</v>
      </c>
      <c r="G13" s="93">
        <f t="shared" si="3"/>
        <v>18484967</v>
      </c>
    </row>
    <row r="14" spans="1:12">
      <c r="A14" s="4" t="s">
        <v>18</v>
      </c>
      <c r="B14" s="99">
        <v>745169.52</v>
      </c>
      <c r="C14" s="99">
        <v>904361</v>
      </c>
      <c r="D14" s="113">
        <v>705000</v>
      </c>
      <c r="E14" s="113">
        <v>705000</v>
      </c>
      <c r="F14" s="113">
        <v>705000</v>
      </c>
      <c r="G14" s="113">
        <v>705000</v>
      </c>
    </row>
    <row r="15" spans="1:12">
      <c r="A15" s="4" t="s">
        <v>19</v>
      </c>
      <c r="B15" s="99">
        <f t="shared" ref="B15:G15" si="4">B16+B17+B19</f>
        <v>15308900.769999998</v>
      </c>
      <c r="C15" s="99">
        <f t="shared" si="4"/>
        <v>16329550</v>
      </c>
      <c r="D15" s="7">
        <f t="shared" si="4"/>
        <v>17047672</v>
      </c>
      <c r="E15" s="7">
        <f t="shared" si="4"/>
        <v>17205452</v>
      </c>
      <c r="F15" s="7">
        <f t="shared" si="4"/>
        <v>17605462</v>
      </c>
      <c r="G15" s="6">
        <f t="shared" si="4"/>
        <v>17779967</v>
      </c>
    </row>
    <row r="16" spans="1:12">
      <c r="A16" s="4" t="s">
        <v>20</v>
      </c>
      <c r="B16" s="99">
        <v>9768779.1099999994</v>
      </c>
      <c r="C16" s="99">
        <v>10894056</v>
      </c>
      <c r="D16" s="8">
        <v>11445000</v>
      </c>
      <c r="E16" s="8">
        <v>11560500</v>
      </c>
      <c r="F16" s="8">
        <v>11907000</v>
      </c>
      <c r="G16" s="9">
        <v>12027750</v>
      </c>
      <c r="H16" s="141"/>
      <c r="I16" s="141"/>
      <c r="J16" s="141"/>
      <c r="K16" s="141"/>
      <c r="L16" s="141"/>
    </row>
    <row r="17" spans="1:11">
      <c r="A17" s="4" t="s">
        <v>21</v>
      </c>
      <c r="B17" s="99">
        <v>5532369.3099999996</v>
      </c>
      <c r="C17" s="99">
        <v>5360356</v>
      </c>
      <c r="D17" s="113">
        <v>5511000</v>
      </c>
      <c r="E17" s="113">
        <v>5550000</v>
      </c>
      <c r="F17" s="113">
        <v>5600000</v>
      </c>
      <c r="G17" s="113">
        <v>5650000</v>
      </c>
    </row>
    <row r="18" spans="1:11">
      <c r="A18" s="10" t="s">
        <v>22</v>
      </c>
      <c r="B18" s="99"/>
      <c r="C18" s="99"/>
      <c r="D18" s="8"/>
      <c r="E18" s="8"/>
      <c r="F18" s="8"/>
      <c r="G18" s="9"/>
    </row>
    <row r="19" spans="1:11">
      <c r="A19" s="4" t="s">
        <v>23</v>
      </c>
      <c r="B19" s="99">
        <v>7752.35</v>
      </c>
      <c r="C19" s="99">
        <v>75138</v>
      </c>
      <c r="D19" s="8">
        <v>91672</v>
      </c>
      <c r="E19" s="8">
        <v>94952</v>
      </c>
      <c r="F19" s="8">
        <v>98462</v>
      </c>
      <c r="G19" s="8">
        <v>102217</v>
      </c>
    </row>
    <row r="20" spans="1:11">
      <c r="A20" s="71" t="s">
        <v>24</v>
      </c>
      <c r="B20" s="72">
        <f t="shared" ref="B20:G20" si="5">B2-B13</f>
        <v>798951.38000000082</v>
      </c>
      <c r="C20" s="73">
        <f t="shared" si="5"/>
        <v>432568</v>
      </c>
      <c r="D20" s="73">
        <f t="shared" si="5"/>
        <v>581736</v>
      </c>
      <c r="E20" s="73">
        <f t="shared" si="5"/>
        <v>1079956</v>
      </c>
      <c r="F20" s="73">
        <f t="shared" si="5"/>
        <v>1381946</v>
      </c>
      <c r="G20" s="74">
        <f t="shared" si="5"/>
        <v>1958441</v>
      </c>
    </row>
    <row r="21" spans="1:11">
      <c r="A21" s="11" t="s">
        <v>25</v>
      </c>
      <c r="B21" s="91">
        <f t="shared" ref="B21:G21" si="6">B22+B23+B25+B26+B27+B28+B29+B30+B31+B32</f>
        <v>-2786297.11</v>
      </c>
      <c r="C21" s="91">
        <f>C22+C23+C25+C26+C27+C28+C29+C30+C31+C32</f>
        <v>-1952977</v>
      </c>
      <c r="D21" s="91">
        <f>D22+D23+D25+D26+D27+D28+D29+D30+D31+D32</f>
        <v>-1306635</v>
      </c>
      <c r="E21" s="91">
        <f t="shared" si="6"/>
        <v>-1437198</v>
      </c>
      <c r="F21" s="91">
        <f t="shared" si="6"/>
        <v>-1500109</v>
      </c>
      <c r="G21" s="93">
        <f t="shared" si="6"/>
        <v>-1728846</v>
      </c>
      <c r="K21" s="69"/>
    </row>
    <row r="22" spans="1:11">
      <c r="A22" s="70" t="s">
        <v>26</v>
      </c>
      <c r="B22" s="99">
        <v>122439.69</v>
      </c>
      <c r="C22" s="99">
        <v>50000</v>
      </c>
      <c r="D22" s="44">
        <f>300000</f>
        <v>300000</v>
      </c>
      <c r="E22" s="44">
        <f t="shared" ref="E22:G22" si="7">300000</f>
        <v>300000</v>
      </c>
      <c r="F22" s="44">
        <f t="shared" si="7"/>
        <v>300000</v>
      </c>
      <c r="G22" s="44">
        <f t="shared" si="7"/>
        <v>300000</v>
      </c>
    </row>
    <row r="23" spans="1:11">
      <c r="A23" s="70" t="s">
        <v>27</v>
      </c>
      <c r="B23" s="99">
        <v>-4157648.63</v>
      </c>
      <c r="C23" s="99">
        <v>-2703094</v>
      </c>
      <c r="D23" s="44">
        <f>-D88</f>
        <v>-1960000</v>
      </c>
      <c r="E23" s="44">
        <f>-E88</f>
        <v>-2335000</v>
      </c>
      <c r="F23" s="44">
        <f>-F88</f>
        <v>-2460000</v>
      </c>
      <c r="G23" s="45">
        <f>-G88</f>
        <v>-2395000</v>
      </c>
    </row>
    <row r="24" spans="1:11">
      <c r="A24" s="12" t="s">
        <v>28</v>
      </c>
      <c r="B24" s="99">
        <f>-(-B23-B25)</f>
        <v>-2835641.83</v>
      </c>
      <c r="C24" s="101">
        <f>-C90</f>
        <v>-1488424</v>
      </c>
      <c r="D24" s="8">
        <f>-D90</f>
        <v>-1450000</v>
      </c>
      <c r="E24" s="8">
        <f>-E90</f>
        <v>-1525000</v>
      </c>
      <c r="F24" s="8">
        <f>-F90</f>
        <v>-1580000</v>
      </c>
      <c r="G24" s="9">
        <f>-G90</f>
        <v>-1795000</v>
      </c>
    </row>
    <row r="25" spans="1:11">
      <c r="A25" s="13" t="s">
        <v>29</v>
      </c>
      <c r="B25" s="99">
        <v>1322006.8</v>
      </c>
      <c r="C25" s="101">
        <v>844451</v>
      </c>
      <c r="D25" s="8">
        <f>D89</f>
        <v>510000</v>
      </c>
      <c r="E25" s="8">
        <f t="shared" ref="E25:G25" si="8">E89</f>
        <v>810000</v>
      </c>
      <c r="F25" s="8">
        <f t="shared" si="8"/>
        <v>880000</v>
      </c>
      <c r="G25" s="8">
        <f t="shared" si="8"/>
        <v>600000</v>
      </c>
    </row>
    <row r="26" spans="1:11">
      <c r="A26" s="14" t="s">
        <v>30</v>
      </c>
      <c r="B26" s="99">
        <v>-58610.18</v>
      </c>
      <c r="C26" s="99">
        <v>-90734</v>
      </c>
      <c r="D26" s="8">
        <v>-90000</v>
      </c>
      <c r="E26" s="8">
        <v>-90000</v>
      </c>
      <c r="F26" s="8">
        <v>-90000</v>
      </c>
      <c r="G26" s="8">
        <v>-90000</v>
      </c>
    </row>
    <row r="27" spans="1:11">
      <c r="A27" s="15" t="s">
        <v>31</v>
      </c>
      <c r="B27" s="99">
        <v>0</v>
      </c>
      <c r="C27" s="99">
        <v>0</v>
      </c>
      <c r="D27" s="8"/>
      <c r="E27" s="8"/>
      <c r="F27" s="8"/>
      <c r="G27" s="9"/>
    </row>
    <row r="28" spans="1:11">
      <c r="A28" s="15" t="s">
        <v>32</v>
      </c>
      <c r="B28" s="99">
        <v>0</v>
      </c>
      <c r="C28" s="99">
        <v>0</v>
      </c>
      <c r="D28" s="8"/>
      <c r="E28" s="8"/>
      <c r="F28" s="8"/>
      <c r="G28" s="9"/>
    </row>
    <row r="29" spans="1:11">
      <c r="A29" s="16" t="s">
        <v>33</v>
      </c>
      <c r="B29" s="102">
        <v>72900</v>
      </c>
      <c r="C29" s="102">
        <v>72900</v>
      </c>
      <c r="D29" s="8">
        <v>72900</v>
      </c>
      <c r="E29" s="8">
        <v>0</v>
      </c>
      <c r="F29" s="8">
        <v>0</v>
      </c>
      <c r="G29" s="9">
        <v>0</v>
      </c>
    </row>
    <row r="30" spans="1:11">
      <c r="A30" s="15" t="s">
        <v>34</v>
      </c>
      <c r="B30" s="99">
        <v>0</v>
      </c>
      <c r="C30" s="99">
        <v>0</v>
      </c>
      <c r="D30" s="110">
        <v>0</v>
      </c>
      <c r="E30" s="8">
        <v>0</v>
      </c>
      <c r="F30" s="8">
        <v>0</v>
      </c>
      <c r="G30" s="9">
        <v>0</v>
      </c>
    </row>
    <row r="31" spans="1:11">
      <c r="A31" s="17" t="s">
        <v>35</v>
      </c>
      <c r="B31" s="103">
        <v>1483.01</v>
      </c>
      <c r="C31" s="103">
        <v>1500</v>
      </c>
      <c r="D31" s="8">
        <v>1500</v>
      </c>
      <c r="E31" s="8">
        <v>1500</v>
      </c>
      <c r="F31" s="8">
        <v>1500</v>
      </c>
      <c r="G31" s="8">
        <v>1500</v>
      </c>
    </row>
    <row r="32" spans="1:11">
      <c r="A32" s="17" t="s">
        <v>36</v>
      </c>
      <c r="B32" s="99">
        <v>-88867.8</v>
      </c>
      <c r="C32" s="99">
        <v>-128000</v>
      </c>
      <c r="D32" s="8">
        <v>-141035</v>
      </c>
      <c r="E32" s="8">
        <v>-123698</v>
      </c>
      <c r="F32" s="8">
        <v>-131609</v>
      </c>
      <c r="G32" s="9">
        <v>-145346</v>
      </c>
    </row>
    <row r="33" spans="1:7">
      <c r="A33" s="11" t="s">
        <v>37</v>
      </c>
      <c r="B33" s="91">
        <f t="shared" ref="B33:G33" si="9">B20+B21</f>
        <v>-1987345.7299999991</v>
      </c>
      <c r="C33" s="92">
        <f t="shared" si="9"/>
        <v>-1520409</v>
      </c>
      <c r="D33" s="92">
        <f>D20+D21</f>
        <v>-724899</v>
      </c>
      <c r="E33" s="92">
        <f t="shared" si="9"/>
        <v>-357242</v>
      </c>
      <c r="F33" s="92">
        <f t="shared" si="9"/>
        <v>-118163</v>
      </c>
      <c r="G33" s="93">
        <f t="shared" si="9"/>
        <v>229595</v>
      </c>
    </row>
    <row r="34" spans="1:7">
      <c r="A34" s="11" t="s">
        <v>38</v>
      </c>
      <c r="B34" s="91">
        <f t="shared" ref="B34:G34" si="10">B35+B36</f>
        <v>1831374.33</v>
      </c>
      <c r="C34" s="92">
        <f t="shared" si="10"/>
        <v>454500</v>
      </c>
      <c r="D34" s="92">
        <f t="shared" si="10"/>
        <v>266960</v>
      </c>
      <c r="E34" s="92">
        <f t="shared" si="10"/>
        <v>347704</v>
      </c>
      <c r="F34" s="92">
        <f t="shared" si="10"/>
        <v>126108</v>
      </c>
      <c r="G34" s="93">
        <f t="shared" si="10"/>
        <v>7048</v>
      </c>
    </row>
    <row r="35" spans="1:7">
      <c r="A35" s="97" t="s">
        <v>39</v>
      </c>
      <c r="B35" s="99">
        <v>3080000</v>
      </c>
      <c r="C35" s="99">
        <v>1934120</v>
      </c>
      <c r="D35" s="44">
        <v>1900000</v>
      </c>
      <c r="E35" s="44">
        <v>1780000</v>
      </c>
      <c r="F35" s="44">
        <v>1650000</v>
      </c>
      <c r="G35" s="45">
        <v>1690000</v>
      </c>
    </row>
    <row r="36" spans="1:7">
      <c r="A36" s="18" t="s">
        <v>40</v>
      </c>
      <c r="B36" s="99">
        <v>-1248625.67</v>
      </c>
      <c r="C36" s="99">
        <v>-1479620</v>
      </c>
      <c r="D36" s="8">
        <v>-1633040</v>
      </c>
      <c r="E36" s="8">
        <f>-1432296</f>
        <v>-1432296</v>
      </c>
      <c r="F36" s="8">
        <f>-1523892</f>
        <v>-1523892</v>
      </c>
      <c r="G36" s="9">
        <f>-1682952</f>
        <v>-1682952</v>
      </c>
    </row>
    <row r="37" spans="1:7" ht="25">
      <c r="A37" s="19" t="s">
        <v>41</v>
      </c>
      <c r="B37" s="99">
        <v>529920.98</v>
      </c>
      <c r="C37" s="78">
        <v>-1065909</v>
      </c>
      <c r="D37" s="80">
        <f>D33+D34+D38</f>
        <v>-457939</v>
      </c>
      <c r="E37" s="81">
        <f>E33+E34+E38</f>
        <v>-9538</v>
      </c>
      <c r="F37" s="83">
        <f>F33+F34+F38</f>
        <v>7945</v>
      </c>
      <c r="G37" s="85">
        <f>G33+G34+G38</f>
        <v>236643</v>
      </c>
    </row>
    <row r="38" spans="1:7">
      <c r="A38" s="19" t="s">
        <v>42</v>
      </c>
      <c r="B38" s="7">
        <v>685892.38</v>
      </c>
      <c r="C38" s="7">
        <v>0</v>
      </c>
      <c r="D38" s="5">
        <f>D39+D40</f>
        <v>0</v>
      </c>
      <c r="E38" s="5">
        <f>E39+E40</f>
        <v>0</v>
      </c>
      <c r="F38" s="5">
        <f>F39+F40</f>
        <v>0</v>
      </c>
      <c r="G38" s="6">
        <f>G39+G40</f>
        <v>0</v>
      </c>
    </row>
    <row r="39" spans="1:7">
      <c r="A39" s="20" t="s">
        <v>43</v>
      </c>
      <c r="B39" s="7"/>
      <c r="C39" s="7"/>
      <c r="D39" s="111"/>
      <c r="E39" s="111"/>
      <c r="F39" s="111"/>
      <c r="G39" s="112"/>
    </row>
    <row r="40" spans="1:7">
      <c r="A40" s="21" t="s">
        <v>44</v>
      </c>
      <c r="B40" s="22"/>
      <c r="C40" s="22"/>
      <c r="D40" s="8"/>
      <c r="E40" s="8"/>
      <c r="F40" s="8"/>
      <c r="G40" s="9"/>
    </row>
    <row r="41" spans="1:7">
      <c r="A41" s="75" t="s">
        <v>45</v>
      </c>
      <c r="B41" s="77">
        <v>1630110.99</v>
      </c>
      <c r="C41" s="79">
        <v>564201.99</v>
      </c>
      <c r="D41" s="23">
        <f>C41+D37</f>
        <v>106262.98999999999</v>
      </c>
      <c r="E41" s="82">
        <f>D41+E37</f>
        <v>96724.989999999991</v>
      </c>
      <c r="F41" s="84">
        <f>E41+F37</f>
        <v>104669.98999999999</v>
      </c>
      <c r="G41" s="76">
        <f>F41+G37</f>
        <v>341312.99</v>
      </c>
    </row>
    <row r="42" spans="1:7">
      <c r="A42" s="19" t="s">
        <v>46</v>
      </c>
      <c r="B42" s="98">
        <v>10455959.220000001</v>
      </c>
      <c r="C42" s="42">
        <f>B42+C34+C43-B43</f>
        <v>10910459.220000001</v>
      </c>
      <c r="D42" s="42">
        <f>C42+D34+D43-C43</f>
        <v>11177419.220000001</v>
      </c>
      <c r="E42" s="42">
        <f>D42+E34+E43-D43</f>
        <v>11525123.220000001</v>
      </c>
      <c r="F42" s="42">
        <f>E42+F34+F43-E43</f>
        <v>11651231.220000001</v>
      </c>
      <c r="G42" s="49">
        <f>F42+G34+G43-F43</f>
        <v>11658279.220000001</v>
      </c>
    </row>
    <row r="43" spans="1:7" ht="31">
      <c r="A43" s="24" t="s">
        <v>47</v>
      </c>
      <c r="B43" s="7"/>
      <c r="C43" s="7"/>
      <c r="D43" s="8"/>
      <c r="E43" s="8"/>
      <c r="F43" s="8"/>
      <c r="G43" s="9"/>
    </row>
    <row r="44" spans="1:7" ht="21">
      <c r="A44" s="24" t="s">
        <v>48</v>
      </c>
      <c r="B44" s="25">
        <v>0</v>
      </c>
      <c r="C44" s="25">
        <v>0</v>
      </c>
      <c r="D44" s="8"/>
      <c r="E44" s="8"/>
      <c r="F44" s="8"/>
      <c r="G44" s="26"/>
    </row>
    <row r="45" spans="1:7">
      <c r="A45" s="19" t="s">
        <v>49</v>
      </c>
      <c r="B45" s="90">
        <f t="shared" ref="B45:G45" si="11">IF(B42-B41&lt;0,0,B42-B41)</f>
        <v>8825848.2300000004</v>
      </c>
      <c r="C45" s="90">
        <f>IF(C42-C41&lt;0,0,C42-C41)</f>
        <v>10346257.23</v>
      </c>
      <c r="D45" s="90">
        <f t="shared" si="11"/>
        <v>11071156.23</v>
      </c>
      <c r="E45" s="90">
        <f t="shared" si="11"/>
        <v>11428398.23</v>
      </c>
      <c r="F45" s="90">
        <f t="shared" si="11"/>
        <v>11546561.23</v>
      </c>
      <c r="G45" s="89">
        <f t="shared" si="11"/>
        <v>11316966.23</v>
      </c>
    </row>
    <row r="46" spans="1:7">
      <c r="A46" s="19" t="s">
        <v>50</v>
      </c>
      <c r="B46" s="94">
        <f t="shared" ref="B46:G46" si="12">B45/B2</f>
        <v>0.52369529944359239</v>
      </c>
      <c r="C46" s="95">
        <f>C45/C2</f>
        <v>0.58564342277824577</v>
      </c>
      <c r="D46" s="95">
        <f t="shared" si="12"/>
        <v>0.60384585256311518</v>
      </c>
      <c r="E46" s="95">
        <f t="shared" si="12"/>
        <v>0.60179845688412803</v>
      </c>
      <c r="F46" s="95">
        <f t="shared" si="12"/>
        <v>0.58634582576188754</v>
      </c>
      <c r="G46" s="96">
        <f t="shared" si="12"/>
        <v>0.55357532511213392</v>
      </c>
    </row>
    <row r="47" spans="1:7">
      <c r="A47" s="19" t="s">
        <v>51</v>
      </c>
      <c r="B47" s="90">
        <f>IF((B20+B18)*10&gt;B2,B2+B44,IF((B20+B18)*10&lt;0.8*B2,0.8*B2+B44,(B20+B18)*10+B44))</f>
        <v>13482417.335999999</v>
      </c>
      <c r="C47" s="90">
        <f>IF((C20+C18)*10&gt;C2,C2+C44,IF((C20+C18)*10&lt;0.8*C2,0.8*C2+C44,(C20+C18)*10+C44))</f>
        <v>14133183.200000001</v>
      </c>
      <c r="D47" s="90">
        <f>IF((D20+D18)*10&gt;D2,D2+D44,IF((D20+D18)*10&lt;0.8*D2,0.8*D2+D44,(D20+D18)*10+D44))</f>
        <v>14667526.4</v>
      </c>
      <c r="E47" s="90">
        <f>IF((E20+E18)*10&gt;E2,E2+E44,IF((E20+E18)*10&lt;0.8*E2,0.8*E2+E44,(E20+E18)*10+E44))</f>
        <v>15192326.4</v>
      </c>
      <c r="F47" s="90">
        <f>IF((F20+F18)*10&gt;F2,F2+F44,IF((F20+F18)*10&lt;0.8*F2,0.8*F2+F44,(F20+F18)*10+F44))</f>
        <v>15753926.4</v>
      </c>
      <c r="G47" s="89">
        <f>IF((G20+G18)*9&gt;G2,G2+G44,IF((G20+G18)*9&lt;0.75*G2,0.75*G2+G44,(G20+G18)*9+G44))</f>
        <v>17625969</v>
      </c>
    </row>
    <row r="48" spans="1:7">
      <c r="A48" s="19" t="s">
        <v>52</v>
      </c>
      <c r="B48" s="95">
        <f t="shared" ref="B48:G48" si="13">B47/B2</f>
        <v>0.8</v>
      </c>
      <c r="C48" s="95">
        <f t="shared" si="13"/>
        <v>0.8</v>
      </c>
      <c r="D48" s="95">
        <f t="shared" si="13"/>
        <v>0.8</v>
      </c>
      <c r="E48" s="95">
        <f t="shared" si="13"/>
        <v>0.8</v>
      </c>
      <c r="F48" s="95">
        <f t="shared" si="13"/>
        <v>0.8</v>
      </c>
      <c r="G48" s="96">
        <f t="shared" si="13"/>
        <v>0.86218349699815222</v>
      </c>
    </row>
    <row r="49" spans="1:7">
      <c r="A49" s="19" t="s">
        <v>53</v>
      </c>
      <c r="B49" s="88">
        <f t="shared" ref="B49:G49" si="14">B47-B45</f>
        <v>4656569.1059999987</v>
      </c>
      <c r="C49" s="88">
        <f t="shared" si="14"/>
        <v>3786925.9700000007</v>
      </c>
      <c r="D49" s="88">
        <f t="shared" si="14"/>
        <v>3596370.17</v>
      </c>
      <c r="E49" s="88">
        <f t="shared" si="14"/>
        <v>3763928.17</v>
      </c>
      <c r="F49" s="88">
        <f t="shared" si="14"/>
        <v>4207365.17</v>
      </c>
      <c r="G49" s="89">
        <f t="shared" si="14"/>
        <v>6309002.7699999996</v>
      </c>
    </row>
    <row r="50" spans="1:7">
      <c r="A50" s="27"/>
      <c r="B50" s="28"/>
      <c r="C50" s="29"/>
      <c r="D50" s="29"/>
      <c r="E50" s="29"/>
      <c r="F50" s="29"/>
      <c r="G50" s="30"/>
    </row>
    <row r="51" spans="1:7" ht="16" thickBot="1">
      <c r="A51" s="31" t="s">
        <v>54</v>
      </c>
      <c r="B51" s="32">
        <f t="shared" ref="B51:G51" si="15">B33+B34-B37+B38</f>
        <v>1.0477378964424133E-9</v>
      </c>
      <c r="C51" s="32">
        <f>C33+C34-C37+C38</f>
        <v>0</v>
      </c>
      <c r="D51" s="32">
        <f>D33+D34-D37+D38</f>
        <v>0</v>
      </c>
      <c r="E51" s="32">
        <f t="shared" si="15"/>
        <v>0</v>
      </c>
      <c r="F51" s="32">
        <f t="shared" si="15"/>
        <v>0</v>
      </c>
      <c r="G51" s="33">
        <f t="shared" si="15"/>
        <v>0</v>
      </c>
    </row>
    <row r="53" spans="1:7">
      <c r="A53" s="34" t="s">
        <v>55</v>
      </c>
      <c r="B53" s="35" t="s">
        <v>56</v>
      </c>
      <c r="C53" s="152">
        <f>C2/B2-1</f>
        <v>4.8267743668070739E-2</v>
      </c>
      <c r="D53" s="152">
        <f>D2/C2-1</f>
        <v>3.7807703504473045E-2</v>
      </c>
      <c r="E53" s="152">
        <f>E2/D2-1</f>
        <v>3.5779720839636653E-2</v>
      </c>
      <c r="F53" s="152">
        <f>F2/E2-1</f>
        <v>3.6966030429677943E-2</v>
      </c>
      <c r="G53" s="152">
        <f>G2/F2-1</f>
        <v>3.8136524492078383E-2</v>
      </c>
    </row>
    <row r="54" spans="1:7">
      <c r="A54" s="34" t="s">
        <v>57</v>
      </c>
      <c r="B54" s="35" t="s">
        <v>56</v>
      </c>
      <c r="C54" s="152">
        <f>C13/B13-1</f>
        <v>7.3491687072961165E-2</v>
      </c>
      <c r="D54" s="152">
        <f>D13/C13-1</f>
        <v>3.0101176685895625E-2</v>
      </c>
      <c r="E54" s="152">
        <f>E13/D13-1</f>
        <v>8.8876761762961554E-3</v>
      </c>
      <c r="F54" s="152">
        <f>F13/E13-1</f>
        <v>2.2333886380980328E-2</v>
      </c>
      <c r="G54" s="152">
        <f>G13/F13-1</f>
        <v>9.5303439093998854E-3</v>
      </c>
    </row>
    <row r="55" spans="1:7">
      <c r="A55" s="34" t="s">
        <v>58</v>
      </c>
      <c r="B55" s="36">
        <f t="shared" ref="B55:G55" si="16">B2/B13</f>
        <v>1.04976628142071</v>
      </c>
      <c r="C55" s="153">
        <f t="shared" si="16"/>
        <v>1.0250998162866223</v>
      </c>
      <c r="D55" s="153">
        <f t="shared" si="16"/>
        <v>1.0327689262776893</v>
      </c>
      <c r="E55" s="153">
        <f t="shared" si="16"/>
        <v>1.0602975290629182</v>
      </c>
      <c r="F55" s="153">
        <f t="shared" si="16"/>
        <v>1.0754730273872937</v>
      </c>
      <c r="G55" s="153">
        <f t="shared" si="16"/>
        <v>1.1059477682594727</v>
      </c>
    </row>
    <row r="56" spans="1:7" ht="16" thickBot="1"/>
    <row r="57" spans="1:7" ht="38" thickBot="1">
      <c r="A57" s="37" t="s">
        <v>59</v>
      </c>
      <c r="B57" s="2"/>
      <c r="C57" s="2" t="s">
        <v>1</v>
      </c>
      <c r="D57" s="2" t="s">
        <v>2</v>
      </c>
      <c r="E57" s="2" t="s">
        <v>3</v>
      </c>
      <c r="F57" s="2" t="s">
        <v>4</v>
      </c>
      <c r="G57" s="2" t="s">
        <v>5</v>
      </c>
    </row>
    <row r="58" spans="1:7">
      <c r="A58" s="38" t="s">
        <v>60</v>
      </c>
      <c r="B58" s="39">
        <f t="shared" ref="B58:G58" si="17">SUM(B59:B60)</f>
        <v>-2</v>
      </c>
      <c r="C58" s="39">
        <f t="shared" si="17"/>
        <v>0</v>
      </c>
      <c r="D58" s="39">
        <f t="shared" si="17"/>
        <v>0</v>
      </c>
      <c r="E58" s="39">
        <f t="shared" si="17"/>
        <v>0</v>
      </c>
      <c r="F58" s="39">
        <f t="shared" si="17"/>
        <v>0</v>
      </c>
      <c r="G58" s="40">
        <f t="shared" si="17"/>
        <v>0</v>
      </c>
    </row>
    <row r="59" spans="1:7">
      <c r="A59" s="41" t="s">
        <v>61</v>
      </c>
      <c r="B59" s="42">
        <v>57360</v>
      </c>
      <c r="C59" s="43">
        <v>0</v>
      </c>
      <c r="D59" s="43">
        <v>0</v>
      </c>
      <c r="E59" s="43">
        <v>0</v>
      </c>
      <c r="F59" s="43">
        <v>0</v>
      </c>
      <c r="G59" s="43">
        <v>0</v>
      </c>
    </row>
    <row r="60" spans="1:7">
      <c r="A60" s="41" t="s">
        <v>62</v>
      </c>
      <c r="B60" s="42">
        <f>-57360-2</f>
        <v>-57362</v>
      </c>
      <c r="C60" s="43">
        <v>0</v>
      </c>
      <c r="D60" s="43">
        <v>0</v>
      </c>
      <c r="E60" s="43">
        <v>0</v>
      </c>
      <c r="F60" s="43">
        <v>0</v>
      </c>
      <c r="G60" s="43">
        <v>0</v>
      </c>
    </row>
    <row r="61" spans="1:7">
      <c r="A61" s="38" t="s">
        <v>63</v>
      </c>
      <c r="B61" s="39">
        <f t="shared" ref="B61:G61" si="18">SUM(B62:B63)</f>
        <v>0</v>
      </c>
      <c r="C61" s="39">
        <f t="shared" si="18"/>
        <v>0</v>
      </c>
      <c r="D61" s="39">
        <f t="shared" si="18"/>
        <v>0</v>
      </c>
      <c r="E61" s="39">
        <f t="shared" si="18"/>
        <v>0</v>
      </c>
      <c r="F61" s="39">
        <f t="shared" si="18"/>
        <v>0</v>
      </c>
      <c r="G61" s="40">
        <f t="shared" si="18"/>
        <v>0</v>
      </c>
    </row>
    <row r="62" spans="1:7">
      <c r="A62" s="41" t="s">
        <v>61</v>
      </c>
      <c r="B62" s="42">
        <v>0</v>
      </c>
      <c r="C62" s="43">
        <v>0</v>
      </c>
      <c r="D62" s="43">
        <v>0</v>
      </c>
      <c r="E62" s="43">
        <v>0</v>
      </c>
      <c r="F62" s="43">
        <v>0</v>
      </c>
      <c r="G62" s="43">
        <v>0</v>
      </c>
    </row>
    <row r="63" spans="1:7">
      <c r="A63" s="41" t="s">
        <v>62</v>
      </c>
      <c r="B63" s="42">
        <v>0</v>
      </c>
      <c r="C63" s="43">
        <v>0</v>
      </c>
      <c r="D63" s="43">
        <v>0</v>
      </c>
      <c r="E63" s="43">
        <v>0</v>
      </c>
      <c r="F63" s="43">
        <v>0</v>
      </c>
      <c r="G63" s="43">
        <v>0</v>
      </c>
    </row>
    <row r="64" spans="1:7">
      <c r="A64" s="38" t="s">
        <v>64</v>
      </c>
      <c r="B64" s="39">
        <f t="shared" ref="B64:G64" si="19">SUM(B65:B66)</f>
        <v>0</v>
      </c>
      <c r="C64" s="39">
        <f t="shared" si="19"/>
        <v>37303</v>
      </c>
      <c r="D64" s="39">
        <f t="shared" si="19"/>
        <v>0</v>
      </c>
      <c r="E64" s="39">
        <f t="shared" si="19"/>
        <v>0</v>
      </c>
      <c r="F64" s="39">
        <f t="shared" si="19"/>
        <v>0</v>
      </c>
      <c r="G64" s="40">
        <f t="shared" si="19"/>
        <v>0</v>
      </c>
    </row>
    <row r="65" spans="1:7">
      <c r="A65" s="41" t="s">
        <v>61</v>
      </c>
      <c r="B65" s="42">
        <v>0</v>
      </c>
      <c r="C65" s="43">
        <f t="shared" ref="C65:G66" si="20">C95</f>
        <v>29842</v>
      </c>
      <c r="D65" s="43">
        <f t="shared" si="20"/>
        <v>0</v>
      </c>
      <c r="E65" s="43">
        <f t="shared" si="20"/>
        <v>0</v>
      </c>
      <c r="F65" s="43">
        <f t="shared" si="20"/>
        <v>0</v>
      </c>
      <c r="G65" s="43">
        <f t="shared" si="20"/>
        <v>0</v>
      </c>
    </row>
    <row r="66" spans="1:7">
      <c r="A66" s="41" t="s">
        <v>62</v>
      </c>
      <c r="B66" s="42">
        <v>0</v>
      </c>
      <c r="C66" s="43">
        <f t="shared" si="20"/>
        <v>7461</v>
      </c>
      <c r="D66" s="43">
        <f t="shared" si="20"/>
        <v>0</v>
      </c>
      <c r="E66" s="43">
        <f t="shared" si="20"/>
        <v>0</v>
      </c>
      <c r="F66" s="43">
        <f t="shared" si="20"/>
        <v>0</v>
      </c>
      <c r="G66" s="43">
        <f t="shared" si="20"/>
        <v>0</v>
      </c>
    </row>
    <row r="67" spans="1:7">
      <c r="A67" s="38" t="s">
        <v>65</v>
      </c>
      <c r="B67" s="39">
        <f t="shared" ref="B67:G67" si="21">SUM(B68:B69)</f>
        <v>1885352</v>
      </c>
      <c r="C67" s="39">
        <f t="shared" si="21"/>
        <v>1410497</v>
      </c>
      <c r="D67" s="39">
        <f t="shared" si="21"/>
        <v>1390000</v>
      </c>
      <c r="E67" s="39">
        <f t="shared" si="21"/>
        <v>1650000</v>
      </c>
      <c r="F67" s="39">
        <f t="shared" si="21"/>
        <v>2220000</v>
      </c>
      <c r="G67" s="40">
        <f t="shared" si="21"/>
        <v>2320000</v>
      </c>
    </row>
    <row r="68" spans="1:7">
      <c r="A68" s="41" t="s">
        <v>61</v>
      </c>
      <c r="B68" s="42">
        <v>933627</v>
      </c>
      <c r="C68" s="43">
        <f>C98+C101+C104+C110+C113+C116+C122+C125+C128+C131</f>
        <v>599209</v>
      </c>
      <c r="D68" s="43">
        <f>D98+D101+D104+D107+D110+D113+D116+D119+D122+D125+D128+D131+D134</f>
        <v>410000</v>
      </c>
      <c r="E68" s="43">
        <f t="shared" ref="E68:G68" si="22">E98+E101+E104+E107+E110+E113+E116+E119+E122+E125+E128+E131+E134</f>
        <v>560000</v>
      </c>
      <c r="F68" s="43">
        <f t="shared" si="22"/>
        <v>830000</v>
      </c>
      <c r="G68" s="43">
        <f t="shared" si="22"/>
        <v>600000</v>
      </c>
    </row>
    <row r="69" spans="1:7">
      <c r="A69" s="41" t="s">
        <v>62</v>
      </c>
      <c r="B69" s="42">
        <f>1749992+135360-B68</f>
        <v>951725</v>
      </c>
      <c r="C69" s="43">
        <f>C99+C102+C105+C111+C114+C117+C123+C126+C129+C132</f>
        <v>811288</v>
      </c>
      <c r="D69" s="43">
        <f>D99+D102+D105+D108+D111+D114+D117+D120+D123+D126+D129+D132+D135</f>
        <v>980000</v>
      </c>
      <c r="E69" s="43">
        <f t="shared" ref="E69:G69" si="23">E99+E102+E105+E108+E111+E114+E117+E120+E123+E126+E129+E132+E135</f>
        <v>1090000</v>
      </c>
      <c r="F69" s="43">
        <f t="shared" si="23"/>
        <v>1390000</v>
      </c>
      <c r="G69" s="43">
        <f t="shared" si="23"/>
        <v>1720000</v>
      </c>
    </row>
    <row r="70" spans="1:7">
      <c r="A70" s="38" t="s">
        <v>66</v>
      </c>
      <c r="B70" s="39">
        <f t="shared" ref="B70:G70" si="24">SUM(B71:B72)</f>
        <v>573893</v>
      </c>
      <c r="C70" s="39">
        <f t="shared" si="24"/>
        <v>0</v>
      </c>
      <c r="D70" s="39">
        <f t="shared" si="24"/>
        <v>80000</v>
      </c>
      <c r="E70" s="39">
        <f t="shared" si="24"/>
        <v>0</v>
      </c>
      <c r="F70" s="39">
        <f t="shared" si="24"/>
        <v>0</v>
      </c>
      <c r="G70" s="40">
        <f t="shared" si="24"/>
        <v>0</v>
      </c>
    </row>
    <row r="71" spans="1:7">
      <c r="A71" s="41" t="s">
        <v>61</v>
      </c>
      <c r="B71" s="42">
        <v>0</v>
      </c>
      <c r="C71" s="44">
        <f>C137</f>
        <v>0</v>
      </c>
      <c r="D71" s="44">
        <f>D137</f>
        <v>0</v>
      </c>
      <c r="E71" s="44">
        <f t="shared" ref="E71:G71" si="25">E137</f>
        <v>0</v>
      </c>
      <c r="F71" s="44">
        <f t="shared" si="25"/>
        <v>0</v>
      </c>
      <c r="G71" s="44">
        <f t="shared" si="25"/>
        <v>0</v>
      </c>
    </row>
    <row r="72" spans="1:7">
      <c r="A72" s="41" t="s">
        <v>62</v>
      </c>
      <c r="B72" s="42">
        <v>573893</v>
      </c>
      <c r="C72" s="44">
        <f>C138</f>
        <v>0</v>
      </c>
      <c r="D72" s="44">
        <f>D138</f>
        <v>80000</v>
      </c>
      <c r="E72" s="44">
        <f t="shared" ref="E72:G72" si="26">E138</f>
        <v>0</v>
      </c>
      <c r="F72" s="44">
        <f t="shared" si="26"/>
        <v>0</v>
      </c>
      <c r="G72" s="44">
        <f t="shared" si="26"/>
        <v>0</v>
      </c>
    </row>
    <row r="73" spans="1:7">
      <c r="A73" s="38" t="s">
        <v>67</v>
      </c>
      <c r="B73" s="39">
        <f t="shared" ref="B73:G73" si="27">SUM(B74:B75)</f>
        <v>264093</v>
      </c>
      <c r="C73" s="39">
        <f t="shared" si="27"/>
        <v>958510</v>
      </c>
      <c r="D73" s="39">
        <f t="shared" si="27"/>
        <v>40000</v>
      </c>
      <c r="E73" s="39">
        <f t="shared" si="27"/>
        <v>40000</v>
      </c>
      <c r="F73" s="39">
        <f t="shared" si="27"/>
        <v>20000</v>
      </c>
      <c r="G73" s="40">
        <f t="shared" si="27"/>
        <v>20000</v>
      </c>
    </row>
    <row r="74" spans="1:7">
      <c r="A74" s="41" t="s">
        <v>61</v>
      </c>
      <c r="B74" s="42">
        <f>11334+90720+24581</f>
        <v>126635</v>
      </c>
      <c r="C74" s="44">
        <f>C140+C143+C146+C149+C152+C155</f>
        <v>578204</v>
      </c>
      <c r="D74" s="44">
        <f>D140+D143+D146+D149+D152+D155</f>
        <v>0</v>
      </c>
      <c r="E74" s="44">
        <f t="shared" ref="E74:G74" si="28">E140+E143+E146+E149+E152+E155</f>
        <v>0</v>
      </c>
      <c r="F74" s="44">
        <f t="shared" si="28"/>
        <v>0</v>
      </c>
      <c r="G74" s="44">
        <f t="shared" si="28"/>
        <v>0</v>
      </c>
    </row>
    <row r="75" spans="1:7">
      <c r="A75" s="41" t="s">
        <v>62</v>
      </c>
      <c r="B75" s="42">
        <f>22668+159159+35162+47104-B74</f>
        <v>137458</v>
      </c>
      <c r="C75" s="44">
        <f>C141+C144+C147+C150+C153+C156</f>
        <v>380306</v>
      </c>
      <c r="D75" s="44">
        <f>D141+D144+D147+D150+D153+D156</f>
        <v>40000</v>
      </c>
      <c r="E75" s="44">
        <f>E141+E144+E147+E150+E153+E156</f>
        <v>40000</v>
      </c>
      <c r="F75" s="44">
        <f>F141+F144+F147+F150+F153+F156</f>
        <v>20000</v>
      </c>
      <c r="G75" s="44">
        <f>G141+G144+G147+G150+G153+G156</f>
        <v>20000</v>
      </c>
    </row>
    <row r="76" spans="1:7">
      <c r="A76" s="38" t="s">
        <v>68</v>
      </c>
      <c r="B76" s="39">
        <f t="shared" ref="B76:G76" si="29">SUM(B77:B78)</f>
        <v>35942</v>
      </c>
      <c r="C76" s="39">
        <f t="shared" si="29"/>
        <v>42793</v>
      </c>
      <c r="D76" s="39">
        <f t="shared" si="29"/>
        <v>40000</v>
      </c>
      <c r="E76" s="39">
        <f t="shared" si="29"/>
        <v>45000</v>
      </c>
      <c r="F76" s="39">
        <f t="shared" si="29"/>
        <v>50000</v>
      </c>
      <c r="G76" s="40">
        <f t="shared" si="29"/>
        <v>55000</v>
      </c>
    </row>
    <row r="77" spans="1:7">
      <c r="A77" s="41" t="s">
        <v>61</v>
      </c>
      <c r="B77" s="42">
        <v>0</v>
      </c>
      <c r="C77" s="44">
        <f t="shared" ref="C77:G78" si="30">C158</f>
        <v>0</v>
      </c>
      <c r="D77" s="44">
        <f t="shared" si="30"/>
        <v>0</v>
      </c>
      <c r="E77" s="44">
        <f t="shared" si="30"/>
        <v>0</v>
      </c>
      <c r="F77" s="44">
        <f t="shared" si="30"/>
        <v>0</v>
      </c>
      <c r="G77" s="44">
        <f t="shared" si="30"/>
        <v>0</v>
      </c>
    </row>
    <row r="78" spans="1:7">
      <c r="A78" s="41" t="s">
        <v>62</v>
      </c>
      <c r="B78" s="42">
        <v>35942</v>
      </c>
      <c r="C78" s="44">
        <f t="shared" si="30"/>
        <v>42793</v>
      </c>
      <c r="D78" s="44">
        <f t="shared" si="30"/>
        <v>40000</v>
      </c>
      <c r="E78" s="44">
        <f t="shared" si="30"/>
        <v>45000</v>
      </c>
      <c r="F78" s="44">
        <f t="shared" si="30"/>
        <v>50000</v>
      </c>
      <c r="G78" s="44">
        <f t="shared" si="30"/>
        <v>55000</v>
      </c>
    </row>
    <row r="79" spans="1:7">
      <c r="A79" s="38" t="s">
        <v>69</v>
      </c>
      <c r="B79" s="39">
        <f t="shared" ref="B79:G79" si="31">SUM(B80:B81)</f>
        <v>335481</v>
      </c>
      <c r="C79" s="39">
        <f t="shared" si="31"/>
        <v>271568</v>
      </c>
      <c r="D79" s="39">
        <f t="shared" si="31"/>
        <v>250000</v>
      </c>
      <c r="E79" s="39">
        <f t="shared" si="31"/>
        <v>600000</v>
      </c>
      <c r="F79" s="39">
        <f t="shared" si="31"/>
        <v>170000</v>
      </c>
      <c r="G79" s="40">
        <f t="shared" si="31"/>
        <v>0</v>
      </c>
    </row>
    <row r="80" spans="1:7">
      <c r="A80" s="41" t="s">
        <v>61</v>
      </c>
      <c r="B80" s="42">
        <v>31749</v>
      </c>
      <c r="C80" s="44">
        <f>C161+C170</f>
        <v>99992</v>
      </c>
      <c r="D80" s="44">
        <f>D161+D164+D167+D170+D173+D176+D179+D182</f>
        <v>100000</v>
      </c>
      <c r="E80" s="44">
        <f t="shared" ref="E80:G80" si="32">E161+E164+E167+E170+E173+E176+E179+E182</f>
        <v>250000</v>
      </c>
      <c r="F80" s="44">
        <f t="shared" si="32"/>
        <v>50000</v>
      </c>
      <c r="G80" s="44">
        <f t="shared" si="32"/>
        <v>0</v>
      </c>
    </row>
    <row r="81" spans="1:7">
      <c r="A81" s="41" t="s">
        <v>62</v>
      </c>
      <c r="B81" s="42">
        <f>153279+157536+24666-B80</f>
        <v>303732</v>
      </c>
      <c r="C81" s="44">
        <f>C162+C171</f>
        <v>171576</v>
      </c>
      <c r="D81" s="44">
        <f>D162+D165+D168+D171+D174+D177+D180+D183</f>
        <v>150000</v>
      </c>
      <c r="E81" s="44">
        <f t="shared" ref="E81:G81" si="33">E162+E165+E168+E171+E174+E177+E180+E183</f>
        <v>350000</v>
      </c>
      <c r="F81" s="44">
        <f t="shared" si="33"/>
        <v>120000</v>
      </c>
      <c r="G81" s="44">
        <f t="shared" si="33"/>
        <v>0</v>
      </c>
    </row>
    <row r="82" spans="1:7">
      <c r="A82" s="38" t="s">
        <v>70</v>
      </c>
      <c r="B82" s="39">
        <f t="shared" ref="B82:G82" si="34">SUM(B83:B84)</f>
        <v>1076814</v>
      </c>
      <c r="C82" s="39">
        <f t="shared" si="34"/>
        <v>75000</v>
      </c>
      <c r="D82" s="39">
        <f t="shared" si="34"/>
        <v>160000</v>
      </c>
      <c r="E82" s="39">
        <f t="shared" si="34"/>
        <v>0</v>
      </c>
      <c r="F82" s="39">
        <f t="shared" si="34"/>
        <v>0</v>
      </c>
      <c r="G82" s="40">
        <f t="shared" si="34"/>
        <v>0</v>
      </c>
    </row>
    <row r="83" spans="1:7">
      <c r="A83" s="41" t="s">
        <v>61</v>
      </c>
      <c r="B83" s="42">
        <f>30000+930+50000+56373+35432</f>
        <v>172735</v>
      </c>
      <c r="C83" s="44">
        <f t="shared" ref="C83:C84" si="35">C185+C188+C191</f>
        <v>0</v>
      </c>
      <c r="D83" s="44">
        <f>D185+D188+D191+D194+D197+D200</f>
        <v>0</v>
      </c>
      <c r="E83" s="44">
        <f t="shared" ref="E83:G83" si="36">E185+E188+E191+E194+E197+E200</f>
        <v>0</v>
      </c>
      <c r="F83" s="44">
        <f t="shared" si="36"/>
        <v>0</v>
      </c>
      <c r="G83" s="44">
        <f t="shared" si="36"/>
        <v>0</v>
      </c>
    </row>
    <row r="84" spans="1:7">
      <c r="A84" s="41" t="s">
        <v>62</v>
      </c>
      <c r="B84" s="42">
        <f>17000+112226+2362+24800+769594+150832-B83</f>
        <v>904079</v>
      </c>
      <c r="C84" s="44">
        <f t="shared" si="35"/>
        <v>75000</v>
      </c>
      <c r="D84" s="44">
        <f>D186+D189+D192+D195+D198+D201</f>
        <v>160000</v>
      </c>
      <c r="E84" s="44">
        <f t="shared" ref="E84:G84" si="37">E186+E189+E192+E195+E198+E201</f>
        <v>0</v>
      </c>
      <c r="F84" s="44">
        <f t="shared" si="37"/>
        <v>0</v>
      </c>
      <c r="G84" s="44">
        <f t="shared" si="37"/>
        <v>0</v>
      </c>
    </row>
    <row r="85" spans="1:7">
      <c r="A85" s="38" t="s">
        <v>71</v>
      </c>
      <c r="B85" s="39">
        <f t="shared" ref="B85:G85" si="38">SUM(B86:B87)</f>
        <v>44685</v>
      </c>
      <c r="C85" s="39">
        <f t="shared" si="38"/>
        <v>0</v>
      </c>
      <c r="D85" s="39">
        <f t="shared" si="38"/>
        <v>0</v>
      </c>
      <c r="E85" s="39">
        <f t="shared" si="38"/>
        <v>0</v>
      </c>
      <c r="F85" s="39">
        <f t="shared" si="38"/>
        <v>0</v>
      </c>
      <c r="G85" s="40">
        <f t="shared" si="38"/>
        <v>0</v>
      </c>
    </row>
    <row r="86" spans="1:7">
      <c r="A86" s="41" t="s">
        <v>61</v>
      </c>
      <c r="B86" s="42">
        <v>0</v>
      </c>
      <c r="C86" s="43">
        <v>0</v>
      </c>
      <c r="D86" s="43">
        <v>0</v>
      </c>
      <c r="E86" s="44">
        <v>0</v>
      </c>
      <c r="F86" s="44">
        <v>0</v>
      </c>
      <c r="G86" s="45">
        <v>0</v>
      </c>
    </row>
    <row r="87" spans="1:7">
      <c r="A87" s="41" t="s">
        <v>62</v>
      </c>
      <c r="B87" s="42">
        <f>36862+7823</f>
        <v>44685</v>
      </c>
      <c r="C87" s="43">
        <v>0</v>
      </c>
      <c r="D87" s="43">
        <v>0</v>
      </c>
      <c r="E87" s="44">
        <v>0</v>
      </c>
      <c r="F87" s="44">
        <v>0</v>
      </c>
      <c r="G87" s="45">
        <v>0</v>
      </c>
    </row>
    <row r="88" spans="1:7">
      <c r="A88" s="46" t="s">
        <v>72</v>
      </c>
      <c r="B88" s="47">
        <f t="shared" ref="B88:G88" si="39">SUM(B89:B90)</f>
        <v>4216259</v>
      </c>
      <c r="C88" s="47">
        <f t="shared" si="39"/>
        <v>2795671</v>
      </c>
      <c r="D88" s="47">
        <f t="shared" si="39"/>
        <v>1960000</v>
      </c>
      <c r="E88" s="47">
        <f t="shared" si="39"/>
        <v>2335000</v>
      </c>
      <c r="F88" s="47">
        <f t="shared" si="39"/>
        <v>2460000</v>
      </c>
      <c r="G88" s="48">
        <f t="shared" si="39"/>
        <v>2395000</v>
      </c>
    </row>
    <row r="89" spans="1:7">
      <c r="A89" s="41" t="s">
        <v>61</v>
      </c>
      <c r="B89" s="147">
        <f>B59+B62+B65+B68+B71+B74+B77+B80+B83+B86+1</f>
        <v>1322107</v>
      </c>
      <c r="C89" s="147">
        <f t="shared" ref="C89:G90" si="40">C59+C62+C65+C68+C71+C74+C77+C80+C83+C86</f>
        <v>1307247</v>
      </c>
      <c r="D89" s="147">
        <f t="shared" si="40"/>
        <v>510000</v>
      </c>
      <c r="E89" s="147">
        <f t="shared" si="40"/>
        <v>810000</v>
      </c>
      <c r="F89" s="147">
        <f t="shared" si="40"/>
        <v>880000</v>
      </c>
      <c r="G89" s="148">
        <f t="shared" si="40"/>
        <v>600000</v>
      </c>
    </row>
    <row r="90" spans="1:7" ht="16" thickBot="1">
      <c r="A90" s="50" t="s">
        <v>62</v>
      </c>
      <c r="B90" s="149">
        <f>B60+B63+B66+B69+B72+B75+B78+B81+B84+B87</f>
        <v>2894152</v>
      </c>
      <c r="C90" s="149">
        <f t="shared" si="40"/>
        <v>1488424</v>
      </c>
      <c r="D90" s="149">
        <f t="shared" si="40"/>
        <v>1450000</v>
      </c>
      <c r="E90" s="149">
        <f t="shared" si="40"/>
        <v>1525000</v>
      </c>
      <c r="F90" s="149">
        <f t="shared" si="40"/>
        <v>1580000</v>
      </c>
      <c r="G90" s="150">
        <f t="shared" si="40"/>
        <v>1795000</v>
      </c>
    </row>
    <row r="91" spans="1:7">
      <c r="A91" s="51" t="s">
        <v>73</v>
      </c>
      <c r="B91" s="52"/>
      <c r="C91" s="52"/>
      <c r="D91" s="52">
        <f>D23+D88</f>
        <v>0</v>
      </c>
      <c r="E91" s="52">
        <f>E23+E88</f>
        <v>0</v>
      </c>
      <c r="F91" s="52">
        <f>F23+F88</f>
        <v>0</v>
      </c>
      <c r="G91" s="52">
        <f>G23+G88</f>
        <v>0</v>
      </c>
    </row>
    <row r="92" spans="1:7">
      <c r="A92" s="53"/>
      <c r="B92" s="53"/>
      <c r="C92" s="53"/>
      <c r="D92" s="53"/>
      <c r="E92" s="53"/>
      <c r="F92" s="53"/>
      <c r="G92" s="53"/>
    </row>
    <row r="93" spans="1:7">
      <c r="A93" s="54" t="s">
        <v>74</v>
      </c>
      <c r="B93" s="55"/>
      <c r="C93" s="151">
        <v>2022</v>
      </c>
      <c r="D93" s="151">
        <v>2023</v>
      </c>
      <c r="E93" s="151">
        <v>2024</v>
      </c>
      <c r="F93" s="151">
        <v>2025</v>
      </c>
      <c r="G93" s="151">
        <v>2026</v>
      </c>
    </row>
    <row r="94" spans="1:7">
      <c r="A94" s="56" t="s">
        <v>75</v>
      </c>
      <c r="B94" s="39"/>
      <c r="C94" s="39">
        <f>SUM(C95:C96)</f>
        <v>37303</v>
      </c>
      <c r="D94" s="39">
        <f>SUM(D95:D96)</f>
        <v>0</v>
      </c>
      <c r="E94" s="39">
        <f>SUM(E95:E96)</f>
        <v>0</v>
      </c>
      <c r="F94" s="39">
        <f>SUM(F95:F96)</f>
        <v>0</v>
      </c>
      <c r="G94" s="39">
        <f>SUM(G95:G96)</f>
        <v>0</v>
      </c>
    </row>
    <row r="95" spans="1:7">
      <c r="A95" s="41" t="s">
        <v>61</v>
      </c>
      <c r="B95" s="57"/>
      <c r="C95" s="58">
        <v>29842</v>
      </c>
      <c r="D95" s="59">
        <v>0</v>
      </c>
      <c r="E95" s="59">
        <v>0</v>
      </c>
      <c r="F95" s="59">
        <v>0</v>
      </c>
      <c r="G95" s="107">
        <v>0</v>
      </c>
    </row>
    <row r="96" spans="1:7">
      <c r="A96" s="41" t="s">
        <v>62</v>
      </c>
      <c r="B96" s="57"/>
      <c r="C96" s="58">
        <v>7461</v>
      </c>
      <c r="D96" s="59">
        <v>0</v>
      </c>
      <c r="E96" s="59">
        <v>0</v>
      </c>
      <c r="F96" s="59">
        <v>0</v>
      </c>
      <c r="G96" s="107">
        <v>0</v>
      </c>
    </row>
    <row r="97" spans="1:7">
      <c r="A97" s="38" t="s">
        <v>76</v>
      </c>
      <c r="B97" s="39"/>
      <c r="C97" s="39">
        <f>SUM(C98:C99)</f>
        <v>600000</v>
      </c>
      <c r="D97" s="39">
        <f>SUM(D98:D99)</f>
        <v>1000000</v>
      </c>
      <c r="E97" s="39">
        <f>SUM(E98:E99)</f>
        <v>1000000</v>
      </c>
      <c r="F97" s="39">
        <f>SUM(F98:F99)</f>
        <v>1000000</v>
      </c>
      <c r="G97" s="40">
        <f>SUM(G98:G99)</f>
        <v>1000000</v>
      </c>
    </row>
    <row r="98" spans="1:7">
      <c r="A98" s="41" t="s">
        <v>61</v>
      </c>
      <c r="B98" s="104"/>
      <c r="C98" s="44">
        <v>100000</v>
      </c>
      <c r="D98" s="43">
        <v>250000</v>
      </c>
      <c r="E98" s="43">
        <v>250000</v>
      </c>
      <c r="F98" s="43">
        <v>250000</v>
      </c>
      <c r="G98" s="43">
        <v>250000</v>
      </c>
    </row>
    <row r="99" spans="1:7">
      <c r="A99" s="41" t="s">
        <v>62</v>
      </c>
      <c r="B99" s="104"/>
      <c r="C99" s="106">
        <v>500000</v>
      </c>
      <c r="D99" s="106">
        <v>750000</v>
      </c>
      <c r="E99" s="106">
        <v>750000</v>
      </c>
      <c r="F99" s="106">
        <v>750000</v>
      </c>
      <c r="G99" s="106">
        <v>750000</v>
      </c>
    </row>
    <row r="100" spans="1:7">
      <c r="A100" s="38" t="s">
        <v>77</v>
      </c>
      <c r="B100" s="39"/>
      <c r="C100" s="39">
        <f>SUM(C101:C102)</f>
        <v>499209</v>
      </c>
      <c r="D100" s="39">
        <f>SUM(D101:D102)</f>
        <v>0</v>
      </c>
      <c r="E100" s="39">
        <f>SUM(E101:E102)</f>
        <v>0</v>
      </c>
      <c r="F100" s="39">
        <f>SUM(F101:F102)</f>
        <v>0</v>
      </c>
      <c r="G100" s="40">
        <f>SUM(G101:G102)</f>
        <v>0</v>
      </c>
    </row>
    <row r="101" spans="1:7">
      <c r="A101" s="41" t="s">
        <v>61</v>
      </c>
      <c r="B101" s="104"/>
      <c r="C101" s="106">
        <v>499209</v>
      </c>
      <c r="D101" s="106">
        <v>0</v>
      </c>
      <c r="E101" s="106">
        <v>0</v>
      </c>
      <c r="F101" s="106">
        <v>0</v>
      </c>
      <c r="G101" s="106">
        <v>0</v>
      </c>
    </row>
    <row r="102" spans="1:7">
      <c r="A102" s="41" t="s">
        <v>62</v>
      </c>
      <c r="B102" s="104"/>
      <c r="C102" s="106">
        <v>0</v>
      </c>
      <c r="D102" s="106">
        <v>0</v>
      </c>
      <c r="E102" s="106">
        <v>0</v>
      </c>
      <c r="F102" s="106">
        <v>0</v>
      </c>
      <c r="G102" s="106">
        <v>0</v>
      </c>
    </row>
    <row r="103" spans="1:7">
      <c r="A103" s="60" t="s">
        <v>78</v>
      </c>
      <c r="B103" s="39"/>
      <c r="C103" s="39">
        <f>SUM(C104:C105)</f>
        <v>28356</v>
      </c>
      <c r="D103" s="39">
        <f>SUM(D104:D105)</f>
        <v>0</v>
      </c>
      <c r="E103" s="39">
        <f>SUM(E104:E105)</f>
        <v>0</v>
      </c>
      <c r="F103" s="39">
        <f>SUM(F104:F105)</f>
        <v>0</v>
      </c>
      <c r="G103" s="40">
        <f>SUM(G104:G105)</f>
        <v>0</v>
      </c>
    </row>
    <row r="104" spans="1:7">
      <c r="A104" s="41" t="s">
        <v>61</v>
      </c>
      <c r="B104" s="104"/>
      <c r="C104" s="106">
        <v>0</v>
      </c>
      <c r="D104" s="106">
        <v>0</v>
      </c>
      <c r="E104" s="106">
        <v>0</v>
      </c>
      <c r="F104" s="106">
        <v>0</v>
      </c>
      <c r="G104" s="108">
        <v>0</v>
      </c>
    </row>
    <row r="105" spans="1:7">
      <c r="A105" s="41" t="s">
        <v>62</v>
      </c>
      <c r="B105" s="104"/>
      <c r="C105" s="58">
        <v>28356</v>
      </c>
      <c r="D105" s="106">
        <v>0</v>
      </c>
      <c r="E105" s="106">
        <v>0</v>
      </c>
      <c r="F105" s="106">
        <v>0</v>
      </c>
      <c r="G105" s="108">
        <v>0</v>
      </c>
    </row>
    <row r="106" spans="1:7">
      <c r="A106" s="125" t="s">
        <v>113</v>
      </c>
      <c r="B106" s="104"/>
      <c r="C106" s="39">
        <f t="shared" ref="C106:G106" si="41">SUM(C107:C108)</f>
        <v>0</v>
      </c>
      <c r="D106" s="39">
        <f t="shared" si="41"/>
        <v>0</v>
      </c>
      <c r="E106" s="39">
        <f t="shared" si="41"/>
        <v>0</v>
      </c>
      <c r="F106" s="39">
        <f t="shared" si="41"/>
        <v>0</v>
      </c>
      <c r="G106" s="39">
        <f t="shared" si="41"/>
        <v>1200000</v>
      </c>
    </row>
    <row r="107" spans="1:7">
      <c r="A107" s="41" t="s">
        <v>61</v>
      </c>
      <c r="B107" s="104"/>
      <c r="C107" s="106">
        <v>0</v>
      </c>
      <c r="D107" s="106">
        <v>0</v>
      </c>
      <c r="E107" s="106">
        <v>0</v>
      </c>
      <c r="F107" s="106">
        <v>0</v>
      </c>
      <c r="G107" s="106">
        <v>300000</v>
      </c>
    </row>
    <row r="108" spans="1:7">
      <c r="A108" s="41" t="s">
        <v>62</v>
      </c>
      <c r="B108" s="104"/>
      <c r="C108" s="106">
        <v>0</v>
      </c>
      <c r="D108" s="106">
        <v>0</v>
      </c>
      <c r="E108" s="106">
        <v>0</v>
      </c>
      <c r="F108" s="106">
        <v>0</v>
      </c>
      <c r="G108" s="108">
        <v>900000</v>
      </c>
    </row>
    <row r="109" spans="1:7">
      <c r="A109" s="60" t="s">
        <v>79</v>
      </c>
      <c r="B109" s="39"/>
      <c r="C109" s="39">
        <f>SUM(C110:C111)</f>
        <v>15756</v>
      </c>
      <c r="D109" s="39">
        <f>SUM(D110:D111)</f>
        <v>0</v>
      </c>
      <c r="E109" s="39">
        <f>SUM(E110:E111)</f>
        <v>0</v>
      </c>
      <c r="F109" s="39">
        <f>SUM(F110:F111)</f>
        <v>0</v>
      </c>
      <c r="G109" s="40">
        <f>SUM(G110:G111)</f>
        <v>0</v>
      </c>
    </row>
    <row r="110" spans="1:7">
      <c r="A110" s="41" t="s">
        <v>61</v>
      </c>
      <c r="B110" s="104"/>
      <c r="C110" s="106">
        <v>0</v>
      </c>
      <c r="D110" s="106">
        <v>0</v>
      </c>
      <c r="E110" s="106">
        <v>0</v>
      </c>
      <c r="F110" s="106">
        <v>0</v>
      </c>
      <c r="G110" s="108">
        <v>0</v>
      </c>
    </row>
    <row r="111" spans="1:7">
      <c r="A111" s="41" t="s">
        <v>62</v>
      </c>
      <c r="B111" s="104"/>
      <c r="C111" s="106">
        <v>15756</v>
      </c>
      <c r="D111" s="106">
        <v>0</v>
      </c>
      <c r="E111" s="106">
        <v>0</v>
      </c>
      <c r="F111" s="106">
        <v>0</v>
      </c>
      <c r="G111" s="108">
        <v>0</v>
      </c>
    </row>
    <row r="112" spans="1:7">
      <c r="A112" s="60" t="s">
        <v>80</v>
      </c>
      <c r="B112" s="39"/>
      <c r="C112" s="39">
        <f>SUM(C113:C114)</f>
        <v>20000</v>
      </c>
      <c r="D112" s="39">
        <f>SUM(D113:D114)</f>
        <v>20000</v>
      </c>
      <c r="E112" s="39">
        <f>SUM(E113:E114)</f>
        <v>20000</v>
      </c>
      <c r="F112" s="39">
        <f>SUM(F113:F114)</f>
        <v>20000</v>
      </c>
      <c r="G112" s="40">
        <f>SUM(G113:G114)</f>
        <v>20000</v>
      </c>
    </row>
    <row r="113" spans="1:7">
      <c r="A113" s="41" t="s">
        <v>61</v>
      </c>
      <c r="B113" s="104"/>
      <c r="C113" s="106">
        <v>0</v>
      </c>
      <c r="D113" s="106">
        <v>0</v>
      </c>
      <c r="E113" s="106">
        <v>0</v>
      </c>
      <c r="F113" s="106">
        <v>0</v>
      </c>
      <c r="G113" s="108">
        <v>0</v>
      </c>
    </row>
    <row r="114" spans="1:7">
      <c r="A114" s="41" t="s">
        <v>62</v>
      </c>
      <c r="B114" s="104"/>
      <c r="C114" s="106">
        <v>20000</v>
      </c>
      <c r="D114" s="106">
        <v>20000</v>
      </c>
      <c r="E114" s="106">
        <v>20000</v>
      </c>
      <c r="F114" s="106">
        <v>20000</v>
      </c>
      <c r="G114" s="106">
        <v>20000</v>
      </c>
    </row>
    <row r="115" spans="1:7">
      <c r="A115" s="61" t="s">
        <v>81</v>
      </c>
      <c r="B115" s="39"/>
      <c r="C115" s="39">
        <f>SUM(C116:C117)</f>
        <v>67176</v>
      </c>
      <c r="D115" s="39">
        <f>SUM(D116:D117)</f>
        <v>0</v>
      </c>
      <c r="E115" s="39">
        <f>SUM(E116:E117)</f>
        <v>0</v>
      </c>
      <c r="F115" s="39">
        <f>SUM(F116:F117)</f>
        <v>0</v>
      </c>
      <c r="G115" s="40">
        <f>SUM(G116:G117)</f>
        <v>0</v>
      </c>
    </row>
    <row r="116" spans="1:7">
      <c r="A116" s="41" t="s">
        <v>61</v>
      </c>
      <c r="B116" s="104"/>
      <c r="C116" s="106">
        <v>0</v>
      </c>
      <c r="D116" s="106">
        <v>0</v>
      </c>
      <c r="E116" s="106">
        <v>0</v>
      </c>
      <c r="F116" s="106">
        <v>0</v>
      </c>
      <c r="G116" s="108">
        <v>0</v>
      </c>
    </row>
    <row r="117" spans="1:7">
      <c r="A117" s="41" t="s">
        <v>62</v>
      </c>
      <c r="B117" s="104"/>
      <c r="C117" s="106">
        <v>67176</v>
      </c>
      <c r="D117" s="106">
        <v>0</v>
      </c>
      <c r="E117" s="106">
        <v>0</v>
      </c>
      <c r="F117" s="106">
        <v>0</v>
      </c>
      <c r="G117" s="108">
        <v>0</v>
      </c>
    </row>
    <row r="118" spans="1:7">
      <c r="A118" s="143" t="s">
        <v>114</v>
      </c>
      <c r="B118" s="104"/>
      <c r="C118" s="39">
        <f t="shared" ref="C118:G118" si="42">SUM(C119:C120)</f>
        <v>0</v>
      </c>
      <c r="D118" s="39">
        <f t="shared" si="42"/>
        <v>0</v>
      </c>
      <c r="E118" s="39">
        <f t="shared" si="42"/>
        <v>500000</v>
      </c>
      <c r="F118" s="39">
        <f t="shared" si="42"/>
        <v>1000000</v>
      </c>
      <c r="G118" s="39">
        <f t="shared" si="42"/>
        <v>0</v>
      </c>
    </row>
    <row r="119" spans="1:7">
      <c r="A119" s="41" t="s">
        <v>61</v>
      </c>
      <c r="B119" s="104"/>
      <c r="C119" s="106">
        <v>0</v>
      </c>
      <c r="D119" s="106">
        <v>0</v>
      </c>
      <c r="E119" s="106">
        <v>250000</v>
      </c>
      <c r="F119" s="106">
        <v>500000</v>
      </c>
      <c r="G119" s="108">
        <v>0</v>
      </c>
    </row>
    <row r="120" spans="1:7">
      <c r="A120" s="41" t="s">
        <v>62</v>
      </c>
      <c r="B120" s="104"/>
      <c r="C120" s="106">
        <v>0</v>
      </c>
      <c r="D120" s="106">
        <v>0</v>
      </c>
      <c r="E120" s="106">
        <v>250000</v>
      </c>
      <c r="F120" s="106">
        <v>500000</v>
      </c>
      <c r="G120" s="108">
        <v>0</v>
      </c>
    </row>
    <row r="121" spans="1:7">
      <c r="A121" s="62" t="s">
        <v>82</v>
      </c>
      <c r="B121" s="39"/>
      <c r="C121" s="39">
        <f>SUM(C122:C123)</f>
        <v>20000</v>
      </c>
      <c r="D121" s="39">
        <f>SUM(D122:D123)</f>
        <v>120000</v>
      </c>
      <c r="E121" s="39">
        <f>SUM(E122:E123)</f>
        <v>0</v>
      </c>
      <c r="F121" s="39">
        <f>SUM(F122:F123)</f>
        <v>0</v>
      </c>
      <c r="G121" s="40">
        <f>SUM(G122:G123)</f>
        <v>0</v>
      </c>
    </row>
    <row r="122" spans="1:7">
      <c r="A122" s="41" t="s">
        <v>61</v>
      </c>
      <c r="B122" s="104"/>
      <c r="C122" s="106">
        <v>0</v>
      </c>
      <c r="D122" s="58">
        <v>60000</v>
      </c>
      <c r="E122" s="58">
        <v>0</v>
      </c>
      <c r="F122" s="106">
        <v>0</v>
      </c>
      <c r="G122" s="108">
        <v>0</v>
      </c>
    </row>
    <row r="123" spans="1:7">
      <c r="A123" s="41" t="s">
        <v>62</v>
      </c>
      <c r="B123" s="104"/>
      <c r="C123" s="106">
        <v>20000</v>
      </c>
      <c r="D123" s="58">
        <v>60000</v>
      </c>
      <c r="E123" s="58">
        <v>0</v>
      </c>
      <c r="F123" s="106">
        <v>0</v>
      </c>
      <c r="G123" s="108">
        <v>0</v>
      </c>
    </row>
    <row r="124" spans="1:7">
      <c r="A124" s="62" t="s">
        <v>83</v>
      </c>
      <c r="B124" s="39"/>
      <c r="C124" s="39">
        <f>SUM(C125:C126)</f>
        <v>70000</v>
      </c>
      <c r="D124" s="39">
        <f>SUM(D125:D126)</f>
        <v>150000</v>
      </c>
      <c r="E124" s="39">
        <f>SUM(E125:E126)</f>
        <v>0</v>
      </c>
      <c r="F124" s="39">
        <f>SUM(F125:F126)</f>
        <v>0</v>
      </c>
      <c r="G124" s="40">
        <f>SUM(G125:G126)</f>
        <v>0</v>
      </c>
    </row>
    <row r="125" spans="1:7">
      <c r="A125" s="41" t="s">
        <v>61</v>
      </c>
      <c r="B125" s="104"/>
      <c r="C125" s="106">
        <v>0</v>
      </c>
      <c r="D125" s="58">
        <v>50000</v>
      </c>
      <c r="E125" s="58">
        <v>0</v>
      </c>
      <c r="F125" s="106">
        <v>0</v>
      </c>
      <c r="G125" s="108">
        <v>0</v>
      </c>
    </row>
    <row r="126" spans="1:7">
      <c r="A126" s="41" t="s">
        <v>62</v>
      </c>
      <c r="B126" s="104"/>
      <c r="C126" s="106">
        <v>70000</v>
      </c>
      <c r="D126" s="58">
        <v>100000</v>
      </c>
      <c r="E126" s="58">
        <v>0</v>
      </c>
      <c r="F126" s="106">
        <v>0</v>
      </c>
      <c r="G126" s="108">
        <v>0</v>
      </c>
    </row>
    <row r="127" spans="1:7" ht="25">
      <c r="A127" s="63" t="s">
        <v>84</v>
      </c>
      <c r="B127" s="39"/>
      <c r="C127" s="39">
        <f>SUM(C128:C129)</f>
        <v>50000</v>
      </c>
      <c r="D127" s="39">
        <f>SUM(D128:D129)</f>
        <v>100000</v>
      </c>
      <c r="E127" s="39">
        <f>SUM(E128:E129)</f>
        <v>100000</v>
      </c>
      <c r="F127" s="39">
        <f>SUM(F128:F129)</f>
        <v>100000</v>
      </c>
      <c r="G127" s="40">
        <f>SUM(G128:G129)</f>
        <v>100000</v>
      </c>
    </row>
    <row r="128" spans="1:7">
      <c r="A128" s="41" t="s">
        <v>61</v>
      </c>
      <c r="B128" s="104"/>
      <c r="C128" s="106">
        <v>0</v>
      </c>
      <c r="D128" s="58">
        <v>50000</v>
      </c>
      <c r="E128" s="58">
        <v>50000</v>
      </c>
      <c r="F128" s="58">
        <v>50000</v>
      </c>
      <c r="G128" s="58">
        <v>50000</v>
      </c>
    </row>
    <row r="129" spans="1:7">
      <c r="A129" s="41" t="s">
        <v>62</v>
      </c>
      <c r="B129" s="104"/>
      <c r="C129" s="106">
        <v>50000</v>
      </c>
      <c r="D129" s="58">
        <v>50000</v>
      </c>
      <c r="E129" s="58">
        <v>50000</v>
      </c>
      <c r="F129" s="58">
        <v>50000</v>
      </c>
      <c r="G129" s="58">
        <v>50000</v>
      </c>
    </row>
    <row r="130" spans="1:7">
      <c r="A130" s="63" t="s">
        <v>85</v>
      </c>
      <c r="B130" s="39"/>
      <c r="C130" s="39">
        <f>SUM(C131:C132)</f>
        <v>40000</v>
      </c>
      <c r="D130" s="39">
        <f>SUM(D131:D132)</f>
        <v>0</v>
      </c>
      <c r="E130" s="39">
        <f>SUM(E131:E132)</f>
        <v>0</v>
      </c>
      <c r="F130" s="39">
        <f>SUM(F131:F132)</f>
        <v>0</v>
      </c>
      <c r="G130" s="40">
        <f>SUM(G131:G132)</f>
        <v>0</v>
      </c>
    </row>
    <row r="131" spans="1:7">
      <c r="A131" s="41" t="s">
        <v>61</v>
      </c>
      <c r="B131" s="104"/>
      <c r="C131" s="106">
        <v>0</v>
      </c>
      <c r="D131" s="58">
        <v>0</v>
      </c>
      <c r="E131" s="58">
        <v>0</v>
      </c>
      <c r="F131" s="106">
        <v>0</v>
      </c>
      <c r="G131" s="108">
        <v>0</v>
      </c>
    </row>
    <row r="132" spans="1:7">
      <c r="A132" s="41" t="s">
        <v>62</v>
      </c>
      <c r="B132" s="104"/>
      <c r="C132" s="106">
        <v>40000</v>
      </c>
      <c r="D132" s="58">
        <v>0</v>
      </c>
      <c r="E132" s="58">
        <v>0</v>
      </c>
      <c r="F132" s="106">
        <v>0</v>
      </c>
      <c r="G132" s="108">
        <v>0</v>
      </c>
    </row>
    <row r="133" spans="1:7">
      <c r="A133" s="125" t="s">
        <v>118</v>
      </c>
      <c r="B133" s="104"/>
      <c r="C133" s="39">
        <f>SUM(C134:C135)</f>
        <v>0</v>
      </c>
      <c r="D133" s="39">
        <f>SUM(D134:D135)</f>
        <v>0</v>
      </c>
      <c r="E133" s="39">
        <f>SUM(E134:E135)</f>
        <v>30000</v>
      </c>
      <c r="F133" s="39">
        <f>SUM(F134:F135)</f>
        <v>100000</v>
      </c>
      <c r="G133" s="40">
        <f>SUM(G134:G135)</f>
        <v>0</v>
      </c>
    </row>
    <row r="134" spans="1:7">
      <c r="A134" s="41" t="s">
        <v>61</v>
      </c>
      <c r="B134" s="104"/>
      <c r="C134" s="106">
        <v>0</v>
      </c>
      <c r="D134" s="58">
        <v>0</v>
      </c>
      <c r="E134" s="58">
        <v>10000</v>
      </c>
      <c r="F134" s="106">
        <v>30000</v>
      </c>
      <c r="G134" s="108">
        <v>0</v>
      </c>
    </row>
    <row r="135" spans="1:7">
      <c r="A135" s="41" t="s">
        <v>62</v>
      </c>
      <c r="B135" s="104"/>
      <c r="C135" s="106">
        <v>0</v>
      </c>
      <c r="D135" s="58">
        <v>0</v>
      </c>
      <c r="E135" s="58">
        <v>20000</v>
      </c>
      <c r="F135" s="106">
        <v>70000</v>
      </c>
      <c r="G135" s="108">
        <v>0</v>
      </c>
    </row>
    <row r="136" spans="1:7">
      <c r="A136" s="125" t="s">
        <v>110</v>
      </c>
      <c r="B136" s="39"/>
      <c r="C136" s="39">
        <f>SUM(C137:C138)</f>
        <v>0</v>
      </c>
      <c r="D136" s="39">
        <f t="shared" ref="D136:G136" si="43">SUM(D137:D138)</f>
        <v>80000</v>
      </c>
      <c r="E136" s="39">
        <f t="shared" si="43"/>
        <v>0</v>
      </c>
      <c r="F136" s="39">
        <f t="shared" si="43"/>
        <v>0</v>
      </c>
      <c r="G136" s="39">
        <f t="shared" si="43"/>
        <v>0</v>
      </c>
    </row>
    <row r="137" spans="1:7">
      <c r="A137" s="41" t="s">
        <v>61</v>
      </c>
      <c r="B137" s="104"/>
      <c r="C137" s="106">
        <v>0</v>
      </c>
      <c r="D137" s="58">
        <v>0</v>
      </c>
      <c r="E137" s="58">
        <v>0</v>
      </c>
      <c r="F137" s="58">
        <v>0</v>
      </c>
      <c r="G137" s="58">
        <v>0</v>
      </c>
    </row>
    <row r="138" spans="1:7">
      <c r="A138" s="41" t="s">
        <v>62</v>
      </c>
      <c r="B138" s="104"/>
      <c r="C138" s="106">
        <v>0</v>
      </c>
      <c r="D138" s="142">
        <v>80000</v>
      </c>
      <c r="E138" s="58">
        <v>0</v>
      </c>
      <c r="F138" s="58">
        <v>0</v>
      </c>
      <c r="G138" s="58">
        <v>0</v>
      </c>
    </row>
    <row r="139" spans="1:7">
      <c r="A139" s="38" t="s">
        <v>86</v>
      </c>
      <c r="B139" s="39"/>
      <c r="C139" s="39">
        <f>SUM(C140:C141)</f>
        <v>863129</v>
      </c>
      <c r="D139" s="39">
        <f>SUM(D140:D141)</f>
        <v>0</v>
      </c>
      <c r="E139" s="39">
        <f>SUM(E140:E141)</f>
        <v>0</v>
      </c>
      <c r="F139" s="39">
        <f>SUM(F140:F141)</f>
        <v>0</v>
      </c>
      <c r="G139" s="40">
        <f>SUM(G140:G141)</f>
        <v>0</v>
      </c>
    </row>
    <row r="140" spans="1:7">
      <c r="A140" s="41" t="s">
        <v>61</v>
      </c>
      <c r="B140" s="104"/>
      <c r="C140" s="106">
        <v>558204</v>
      </c>
      <c r="D140" s="106">
        <v>0</v>
      </c>
      <c r="E140" s="106">
        <v>0</v>
      </c>
      <c r="F140" s="106">
        <v>0</v>
      </c>
      <c r="G140" s="106">
        <v>0</v>
      </c>
    </row>
    <row r="141" spans="1:7">
      <c r="A141" s="41" t="s">
        <v>62</v>
      </c>
      <c r="B141" s="104"/>
      <c r="C141" s="106">
        <v>304925</v>
      </c>
      <c r="D141" s="106">
        <v>0</v>
      </c>
      <c r="E141" s="106">
        <v>0</v>
      </c>
      <c r="F141" s="106">
        <v>0</v>
      </c>
      <c r="G141" s="106">
        <v>0</v>
      </c>
    </row>
    <row r="142" spans="1:7">
      <c r="A142" s="60" t="s">
        <v>87</v>
      </c>
      <c r="B142" s="39"/>
      <c r="C142" s="39">
        <f>SUM(C143:C144)</f>
        <v>12900</v>
      </c>
      <c r="D142" s="39">
        <f>SUM(D143:D144)</f>
        <v>0</v>
      </c>
      <c r="E142" s="39">
        <f>SUM(E143:E144)</f>
        <v>0</v>
      </c>
      <c r="F142" s="39">
        <f>SUM(F143:F144)</f>
        <v>0</v>
      </c>
      <c r="G142" s="40">
        <f>SUM(G143:G144)</f>
        <v>0</v>
      </c>
    </row>
    <row r="143" spans="1:7">
      <c r="A143" s="41" t="s">
        <v>61</v>
      </c>
      <c r="B143" s="104"/>
      <c r="C143" s="106">
        <v>0</v>
      </c>
      <c r="D143" s="106">
        <v>0</v>
      </c>
      <c r="E143" s="106">
        <v>0</v>
      </c>
      <c r="F143" s="106">
        <v>0</v>
      </c>
      <c r="G143" s="108">
        <v>0</v>
      </c>
    </row>
    <row r="144" spans="1:7">
      <c r="A144" s="41" t="s">
        <v>62</v>
      </c>
      <c r="B144" s="104"/>
      <c r="C144" s="106">
        <v>12900</v>
      </c>
      <c r="D144" s="106">
        <v>0</v>
      </c>
      <c r="E144" s="106">
        <v>0</v>
      </c>
      <c r="F144" s="106">
        <v>0</v>
      </c>
      <c r="G144" s="108">
        <v>0</v>
      </c>
    </row>
    <row r="145" spans="1:7">
      <c r="A145" s="60" t="s">
        <v>88</v>
      </c>
      <c r="B145" s="39"/>
      <c r="C145" s="39">
        <f>SUM(C146:C147)</f>
        <v>14990</v>
      </c>
      <c r="D145" s="39">
        <f>SUM(D146:D147)</f>
        <v>0</v>
      </c>
      <c r="E145" s="39">
        <f>SUM(E146:E147)</f>
        <v>0</v>
      </c>
      <c r="F145" s="39">
        <f>SUM(F146:F147)</f>
        <v>0</v>
      </c>
      <c r="G145" s="40">
        <f>SUM(G146:G147)</f>
        <v>0</v>
      </c>
    </row>
    <row r="146" spans="1:7">
      <c r="A146" s="41" t="s">
        <v>61</v>
      </c>
      <c r="B146" s="105"/>
      <c r="C146" s="106">
        <v>0</v>
      </c>
      <c r="D146" s="106">
        <v>0</v>
      </c>
      <c r="E146" s="106">
        <v>0</v>
      </c>
      <c r="F146" s="106">
        <v>0</v>
      </c>
      <c r="G146" s="108">
        <v>0</v>
      </c>
    </row>
    <row r="147" spans="1:7">
      <c r="A147" s="41" t="s">
        <v>62</v>
      </c>
      <c r="B147" s="104"/>
      <c r="C147" s="106">
        <v>14990</v>
      </c>
      <c r="D147" s="109"/>
      <c r="E147" s="106">
        <v>0</v>
      </c>
      <c r="F147" s="106">
        <v>0</v>
      </c>
      <c r="G147" s="108">
        <v>0</v>
      </c>
    </row>
    <row r="148" spans="1:7">
      <c r="A148" s="61" t="s">
        <v>89</v>
      </c>
      <c r="B148" s="39"/>
      <c r="C148" s="39">
        <f>SUM(C149:C150)</f>
        <v>20000</v>
      </c>
      <c r="D148" s="39">
        <f>SUM(D149:D150)</f>
        <v>20000</v>
      </c>
      <c r="E148" s="39">
        <f>SUM(E149:E150)</f>
        <v>20000</v>
      </c>
      <c r="F148" s="39">
        <f>SUM(F149:F150)</f>
        <v>0</v>
      </c>
      <c r="G148" s="40">
        <f>SUM(G149:G150)</f>
        <v>0</v>
      </c>
    </row>
    <row r="149" spans="1:7">
      <c r="A149" s="41" t="s">
        <v>90</v>
      </c>
      <c r="B149" s="105"/>
      <c r="C149" s="106">
        <v>0</v>
      </c>
      <c r="D149" s="106">
        <v>0</v>
      </c>
      <c r="E149" s="106">
        <v>0</v>
      </c>
      <c r="F149" s="106">
        <v>0</v>
      </c>
      <c r="G149" s="108">
        <v>0</v>
      </c>
    </row>
    <row r="150" spans="1:7">
      <c r="A150" s="41" t="s">
        <v>91</v>
      </c>
      <c r="B150" s="105"/>
      <c r="C150" s="106">
        <v>20000</v>
      </c>
      <c r="D150" s="106">
        <v>20000</v>
      </c>
      <c r="E150" s="106">
        <v>20000</v>
      </c>
      <c r="F150" s="106">
        <v>0</v>
      </c>
      <c r="G150" s="108">
        <v>0</v>
      </c>
    </row>
    <row r="151" spans="1:7">
      <c r="A151" s="61" t="s">
        <v>92</v>
      </c>
      <c r="B151" s="64"/>
      <c r="C151" s="64">
        <f>SUM(C152:C153)</f>
        <v>40000</v>
      </c>
      <c r="D151" s="64">
        <f>SUM(D152:D153)</f>
        <v>20000</v>
      </c>
      <c r="E151" s="64">
        <f>SUM(E152:E153)</f>
        <v>20000</v>
      </c>
      <c r="F151" s="64">
        <f>SUM(F152:F153)</f>
        <v>20000</v>
      </c>
      <c r="G151" s="65">
        <f>SUM(G152:G153)</f>
        <v>20000</v>
      </c>
    </row>
    <row r="152" spans="1:7">
      <c r="A152" s="41" t="s">
        <v>90</v>
      </c>
      <c r="B152" s="104"/>
      <c r="C152" s="109">
        <v>20000</v>
      </c>
      <c r="D152" s="109"/>
      <c r="E152" s="109"/>
      <c r="F152" s="109"/>
      <c r="G152" s="109"/>
    </row>
    <row r="153" spans="1:7">
      <c r="A153" s="41" t="s">
        <v>91</v>
      </c>
      <c r="B153" s="104"/>
      <c r="C153" s="109">
        <v>20000</v>
      </c>
      <c r="D153" s="109">
        <v>20000</v>
      </c>
      <c r="E153" s="109">
        <v>20000</v>
      </c>
      <c r="F153" s="109">
        <v>20000</v>
      </c>
      <c r="G153" s="109">
        <v>20000</v>
      </c>
    </row>
    <row r="154" spans="1:7">
      <c r="A154" s="61" t="s">
        <v>93</v>
      </c>
      <c r="B154" s="39"/>
      <c r="C154" s="39">
        <f>SUM(C155:C156)</f>
        <v>7491</v>
      </c>
      <c r="D154" s="39">
        <f>SUM(D155:D156)</f>
        <v>0</v>
      </c>
      <c r="E154" s="39">
        <f>SUM(E155:E156)</f>
        <v>0</v>
      </c>
      <c r="F154" s="39">
        <f>SUM(F155:F156)</f>
        <v>0</v>
      </c>
      <c r="G154" s="40">
        <f>SUM(G155:G156)</f>
        <v>0</v>
      </c>
    </row>
    <row r="155" spans="1:7">
      <c r="A155" s="41" t="s">
        <v>90</v>
      </c>
      <c r="B155" s="104"/>
      <c r="C155" s="106">
        <v>0</v>
      </c>
      <c r="D155" s="106">
        <v>0</v>
      </c>
      <c r="E155" s="106">
        <v>0</v>
      </c>
      <c r="F155" s="106">
        <v>0</v>
      </c>
      <c r="G155" s="108">
        <v>0</v>
      </c>
    </row>
    <row r="156" spans="1:7">
      <c r="A156" s="41" t="s">
        <v>91</v>
      </c>
      <c r="B156" s="104"/>
      <c r="C156" s="106">
        <v>7491</v>
      </c>
      <c r="D156" s="106">
        <v>0</v>
      </c>
      <c r="E156" s="106">
        <v>0</v>
      </c>
      <c r="F156" s="106">
        <v>0</v>
      </c>
      <c r="G156" s="108">
        <v>0</v>
      </c>
    </row>
    <row r="157" spans="1:7">
      <c r="A157" s="61" t="s">
        <v>94</v>
      </c>
      <c r="B157" s="39"/>
      <c r="C157" s="39">
        <f>SUM(C158:C159)</f>
        <v>42793</v>
      </c>
      <c r="D157" s="39">
        <f>SUM(D158:D159)</f>
        <v>40000</v>
      </c>
      <c r="E157" s="39">
        <f>SUM(E158:E159)</f>
        <v>45000</v>
      </c>
      <c r="F157" s="39">
        <f>SUM(F158:F159)</f>
        <v>50000</v>
      </c>
      <c r="G157" s="40">
        <f>SUM(G158:G159)</f>
        <v>55000</v>
      </c>
    </row>
    <row r="158" spans="1:7">
      <c r="A158" s="41" t="s">
        <v>90</v>
      </c>
      <c r="B158" s="104"/>
      <c r="C158" s="106">
        <v>0</v>
      </c>
      <c r="D158" s="106">
        <v>0</v>
      </c>
      <c r="E158" s="106">
        <v>0</v>
      </c>
      <c r="F158" s="106">
        <v>0</v>
      </c>
      <c r="G158" s="106">
        <v>0</v>
      </c>
    </row>
    <row r="159" spans="1:7">
      <c r="A159" s="41" t="s">
        <v>91</v>
      </c>
      <c r="B159" s="104"/>
      <c r="C159" s="58">
        <v>42793</v>
      </c>
      <c r="D159" s="58">
        <v>40000</v>
      </c>
      <c r="E159" s="58">
        <v>45000</v>
      </c>
      <c r="F159" s="66">
        <v>50000</v>
      </c>
      <c r="G159" s="108">
        <v>55000</v>
      </c>
    </row>
    <row r="160" spans="1:7">
      <c r="A160" s="38" t="s">
        <v>95</v>
      </c>
      <c r="B160" s="39"/>
      <c r="C160" s="39">
        <f>SUM(C161:C162)</f>
        <v>121568</v>
      </c>
      <c r="D160" s="39">
        <f>SUM(D161:D162)</f>
        <v>0</v>
      </c>
      <c r="E160" s="39">
        <f>SUM(E161:E162)</f>
        <v>0</v>
      </c>
      <c r="F160" s="39">
        <f>SUM(F161:F162)</f>
        <v>0</v>
      </c>
      <c r="G160" s="40">
        <f>SUM(G161:G162)</f>
        <v>0</v>
      </c>
    </row>
    <row r="161" spans="1:7">
      <c r="A161" s="41" t="s">
        <v>61</v>
      </c>
      <c r="B161" s="105"/>
      <c r="C161" s="44">
        <v>49992</v>
      </c>
      <c r="D161" s="106">
        <v>0</v>
      </c>
      <c r="E161" s="106">
        <v>0</v>
      </c>
      <c r="F161" s="106">
        <v>0</v>
      </c>
      <c r="G161" s="106">
        <v>0</v>
      </c>
    </row>
    <row r="162" spans="1:7">
      <c r="A162" s="41" t="s">
        <v>62</v>
      </c>
      <c r="B162" s="105"/>
      <c r="C162" s="58">
        <v>71576</v>
      </c>
      <c r="D162" s="106">
        <v>0</v>
      </c>
      <c r="E162" s="106">
        <v>0</v>
      </c>
      <c r="F162" s="106">
        <v>0</v>
      </c>
      <c r="G162" s="106">
        <v>0</v>
      </c>
    </row>
    <row r="163" spans="1:7">
      <c r="A163" s="125" t="s">
        <v>111</v>
      </c>
      <c r="B163" s="105"/>
      <c r="C163" s="39">
        <f>SUM(C164:C165)</f>
        <v>0</v>
      </c>
      <c r="D163" s="39">
        <f t="shared" ref="D163:G163" si="44">SUM(D164:D165)</f>
        <v>250000</v>
      </c>
      <c r="E163" s="39">
        <f t="shared" si="44"/>
        <v>250000</v>
      </c>
      <c r="F163" s="39">
        <f t="shared" si="44"/>
        <v>0</v>
      </c>
      <c r="G163" s="39">
        <f t="shared" si="44"/>
        <v>0</v>
      </c>
    </row>
    <row r="164" spans="1:7">
      <c r="A164" s="41" t="s">
        <v>61</v>
      </c>
      <c r="B164" s="105"/>
      <c r="C164" s="58">
        <v>0</v>
      </c>
      <c r="D164" s="58">
        <v>100000</v>
      </c>
      <c r="E164" s="58">
        <v>100000</v>
      </c>
      <c r="F164" s="58">
        <v>0</v>
      </c>
      <c r="G164" s="58">
        <v>0</v>
      </c>
    </row>
    <row r="165" spans="1:7">
      <c r="A165" s="41" t="s">
        <v>62</v>
      </c>
      <c r="B165" s="105"/>
      <c r="C165" s="58">
        <v>0</v>
      </c>
      <c r="D165" s="106">
        <v>150000</v>
      </c>
      <c r="E165" s="106">
        <v>150000</v>
      </c>
      <c r="F165" s="58">
        <v>0</v>
      </c>
      <c r="G165" s="58">
        <v>0</v>
      </c>
    </row>
    <row r="166" spans="1:7">
      <c r="A166" s="125" t="s">
        <v>112</v>
      </c>
      <c r="B166" s="105"/>
      <c r="C166" s="39">
        <f>SUM(C167:C168)</f>
        <v>0</v>
      </c>
      <c r="D166" s="39">
        <f t="shared" ref="D166:G166" si="45">SUM(D167:D168)</f>
        <v>0</v>
      </c>
      <c r="E166" s="39">
        <f t="shared" si="45"/>
        <v>0</v>
      </c>
      <c r="F166" s="39">
        <f t="shared" si="45"/>
        <v>30000</v>
      </c>
      <c r="G166" s="39">
        <f t="shared" si="45"/>
        <v>0</v>
      </c>
    </row>
    <row r="167" spans="1:7">
      <c r="A167" s="41" t="s">
        <v>61</v>
      </c>
      <c r="B167" s="105"/>
      <c r="C167" s="58">
        <v>0</v>
      </c>
      <c r="D167" s="58">
        <v>0</v>
      </c>
      <c r="E167" s="58">
        <v>0</v>
      </c>
      <c r="F167" s="58">
        <v>0</v>
      </c>
      <c r="G167" s="58">
        <v>0</v>
      </c>
    </row>
    <row r="168" spans="1:7">
      <c r="A168" s="41" t="s">
        <v>62</v>
      </c>
      <c r="B168" s="105"/>
      <c r="C168" s="58">
        <v>0</v>
      </c>
      <c r="D168" s="58">
        <v>0</v>
      </c>
      <c r="E168" s="58">
        <v>0</v>
      </c>
      <c r="F168" s="106">
        <v>30000</v>
      </c>
      <c r="G168" s="58">
        <v>0</v>
      </c>
    </row>
    <row r="169" spans="1:7">
      <c r="A169" s="61" t="s">
        <v>96</v>
      </c>
      <c r="B169" s="39"/>
      <c r="C169" s="39">
        <f>SUM(C170:C171)</f>
        <v>150000</v>
      </c>
      <c r="D169" s="39">
        <f>SUM(D170:D171)</f>
        <v>0</v>
      </c>
      <c r="E169" s="39">
        <f>SUM(E170:E171)</f>
        <v>0</v>
      </c>
      <c r="F169" s="39">
        <f>SUM(F170:F171)</f>
        <v>0</v>
      </c>
      <c r="G169" s="40">
        <f>SUM(G170:G171)</f>
        <v>0</v>
      </c>
    </row>
    <row r="170" spans="1:7">
      <c r="A170" s="41" t="s">
        <v>61</v>
      </c>
      <c r="B170" s="105"/>
      <c r="C170" s="106">
        <v>50000</v>
      </c>
      <c r="D170" s="106">
        <v>0</v>
      </c>
      <c r="E170" s="106">
        <v>0</v>
      </c>
      <c r="F170" s="106">
        <v>0</v>
      </c>
      <c r="G170" s="106">
        <v>0</v>
      </c>
    </row>
    <row r="171" spans="1:7">
      <c r="A171" s="41" t="s">
        <v>62</v>
      </c>
      <c r="B171" s="105"/>
      <c r="C171" s="58">
        <v>100000</v>
      </c>
      <c r="D171" s="106">
        <v>0</v>
      </c>
      <c r="E171" s="106">
        <v>0</v>
      </c>
      <c r="F171" s="106">
        <v>0</v>
      </c>
      <c r="G171" s="106">
        <v>0</v>
      </c>
    </row>
    <row r="172" spans="1:7">
      <c r="A172" s="125" t="s">
        <v>119</v>
      </c>
      <c r="B172" s="105"/>
      <c r="C172" s="39">
        <f>SUM(C173:C174)</f>
        <v>0</v>
      </c>
      <c r="D172" s="39">
        <f>SUM(D173:D174)</f>
        <v>0</v>
      </c>
      <c r="E172" s="39">
        <f>SUM(E173:E174)</f>
        <v>0</v>
      </c>
      <c r="F172" s="39">
        <f>SUM(F173:F174)</f>
        <v>40000</v>
      </c>
      <c r="G172" s="40">
        <f>SUM(G173:G174)</f>
        <v>0</v>
      </c>
    </row>
    <row r="173" spans="1:7">
      <c r="A173" s="41" t="s">
        <v>61</v>
      </c>
      <c r="B173" s="105"/>
      <c r="C173" s="106">
        <v>0</v>
      </c>
      <c r="D173" s="106">
        <v>0</v>
      </c>
      <c r="E173" s="106">
        <v>0</v>
      </c>
      <c r="F173" s="106">
        <v>0</v>
      </c>
      <c r="G173" s="106">
        <v>0</v>
      </c>
    </row>
    <row r="174" spans="1:7">
      <c r="A174" s="41" t="s">
        <v>62</v>
      </c>
      <c r="B174" s="105"/>
      <c r="C174" s="106">
        <v>0</v>
      </c>
      <c r="D174" s="106">
        <v>0</v>
      </c>
      <c r="E174" s="106">
        <v>0</v>
      </c>
      <c r="F174" s="106">
        <v>40000</v>
      </c>
      <c r="G174" s="106">
        <v>0</v>
      </c>
    </row>
    <row r="175" spans="1:7">
      <c r="A175" s="125" t="s">
        <v>120</v>
      </c>
      <c r="B175" s="105"/>
      <c r="C175" s="39">
        <f>SUM(C176:C177)</f>
        <v>0</v>
      </c>
      <c r="D175" s="39">
        <f>SUM(D176:D177)</f>
        <v>0</v>
      </c>
      <c r="E175" s="39">
        <f>SUM(E176:E177)</f>
        <v>150000</v>
      </c>
      <c r="F175" s="39">
        <f>SUM(F176:F177)</f>
        <v>0</v>
      </c>
      <c r="G175" s="40">
        <f>SUM(G176:G177)</f>
        <v>0</v>
      </c>
    </row>
    <row r="176" spans="1:7">
      <c r="A176" s="41" t="s">
        <v>61</v>
      </c>
      <c r="B176" s="105"/>
      <c r="C176" s="106">
        <v>0</v>
      </c>
      <c r="D176" s="106">
        <v>0</v>
      </c>
      <c r="E176" s="106">
        <v>50000</v>
      </c>
      <c r="F176" s="106">
        <v>0</v>
      </c>
      <c r="G176" s="106">
        <v>0</v>
      </c>
    </row>
    <row r="177" spans="1:8">
      <c r="A177" s="41" t="s">
        <v>62</v>
      </c>
      <c r="B177" s="105"/>
      <c r="C177" s="106">
        <v>0</v>
      </c>
      <c r="D177" s="106">
        <v>0</v>
      </c>
      <c r="E177" s="106">
        <v>100000</v>
      </c>
      <c r="F177" s="106">
        <v>0</v>
      </c>
      <c r="G177" s="106">
        <v>0</v>
      </c>
    </row>
    <row r="178" spans="1:8" ht="25">
      <c r="A178" s="125" t="s">
        <v>121</v>
      </c>
      <c r="B178" s="105"/>
      <c r="C178" s="39">
        <f>SUM(C179:C180)</f>
        <v>0</v>
      </c>
      <c r="D178" s="39">
        <f>SUM(D179:D180)</f>
        <v>0</v>
      </c>
      <c r="E178" s="39">
        <f>SUM(E179:E180)</f>
        <v>200000</v>
      </c>
      <c r="F178" s="39">
        <f>SUM(F179:F180)</f>
        <v>0</v>
      </c>
      <c r="G178" s="40">
        <f>SUM(G179:G180)</f>
        <v>0</v>
      </c>
    </row>
    <row r="179" spans="1:8">
      <c r="A179" s="41" t="s">
        <v>61</v>
      </c>
      <c r="B179" s="105"/>
      <c r="C179" s="106">
        <v>0</v>
      </c>
      <c r="D179" s="106">
        <v>0</v>
      </c>
      <c r="E179" s="106">
        <v>100000</v>
      </c>
      <c r="F179" s="106">
        <v>0</v>
      </c>
      <c r="G179" s="106">
        <v>0</v>
      </c>
    </row>
    <row r="180" spans="1:8">
      <c r="A180" s="41" t="s">
        <v>62</v>
      </c>
      <c r="B180" s="105"/>
      <c r="C180" s="106">
        <v>0</v>
      </c>
      <c r="D180" s="106">
        <v>0</v>
      </c>
      <c r="E180" s="106">
        <v>100000</v>
      </c>
      <c r="F180" s="106">
        <v>0</v>
      </c>
      <c r="G180" s="106">
        <v>0</v>
      </c>
    </row>
    <row r="181" spans="1:8">
      <c r="A181" s="125" t="s">
        <v>122</v>
      </c>
      <c r="B181" s="105"/>
      <c r="C181" s="39">
        <f>SUM(C182:C183)</f>
        <v>0</v>
      </c>
      <c r="D181" s="39">
        <f>SUM(D182:D183)</f>
        <v>0</v>
      </c>
      <c r="E181" s="39">
        <f>SUM(E182:E183)</f>
        <v>0</v>
      </c>
      <c r="F181" s="39">
        <f>SUM(F182:F183)</f>
        <v>100000</v>
      </c>
      <c r="G181" s="40">
        <f>SUM(G182:G183)</f>
        <v>0</v>
      </c>
    </row>
    <row r="182" spans="1:8">
      <c r="A182" s="41" t="s">
        <v>61</v>
      </c>
      <c r="B182" s="105"/>
      <c r="C182" s="106">
        <v>0</v>
      </c>
      <c r="D182" s="106">
        <v>0</v>
      </c>
      <c r="E182" s="106">
        <v>0</v>
      </c>
      <c r="F182" s="106">
        <v>50000</v>
      </c>
      <c r="G182" s="106">
        <v>0</v>
      </c>
    </row>
    <row r="183" spans="1:8">
      <c r="A183" s="41" t="s">
        <v>62</v>
      </c>
      <c r="B183" s="105"/>
      <c r="C183" s="106">
        <v>0</v>
      </c>
      <c r="D183" s="106">
        <v>0</v>
      </c>
      <c r="E183" s="106">
        <v>0</v>
      </c>
      <c r="F183" s="106">
        <v>50000</v>
      </c>
      <c r="G183" s="106">
        <v>0</v>
      </c>
    </row>
    <row r="184" spans="1:8">
      <c r="A184" s="61" t="s">
        <v>97</v>
      </c>
      <c r="B184" s="39"/>
      <c r="C184" s="39">
        <f>SUM(C185:C186)</f>
        <v>20000</v>
      </c>
      <c r="D184" s="39">
        <f>SUM(D185:D186)</f>
        <v>0</v>
      </c>
      <c r="E184" s="39">
        <f>SUM(E185:E186)</f>
        <v>0</v>
      </c>
      <c r="F184" s="39">
        <f>SUM(F185:F186)</f>
        <v>0</v>
      </c>
      <c r="G184" s="40">
        <f>SUM(G185:G186)</f>
        <v>0</v>
      </c>
    </row>
    <row r="185" spans="1:8">
      <c r="A185" s="41" t="s">
        <v>61</v>
      </c>
      <c r="B185" s="105"/>
      <c r="C185" s="106">
        <v>0</v>
      </c>
      <c r="D185" s="106">
        <v>0</v>
      </c>
      <c r="E185" s="106">
        <v>0</v>
      </c>
      <c r="F185" s="106">
        <v>0</v>
      </c>
      <c r="G185" s="106">
        <v>0</v>
      </c>
    </row>
    <row r="186" spans="1:8">
      <c r="A186" s="41" t="s">
        <v>62</v>
      </c>
      <c r="B186" s="105"/>
      <c r="C186" s="106">
        <v>20000</v>
      </c>
      <c r="D186" s="58">
        <v>0</v>
      </c>
      <c r="E186" s="106">
        <v>0</v>
      </c>
      <c r="F186" s="106">
        <v>0</v>
      </c>
      <c r="G186" s="106">
        <v>0</v>
      </c>
    </row>
    <row r="187" spans="1:8" ht="37">
      <c r="A187" s="60" t="s">
        <v>98</v>
      </c>
      <c r="B187" s="39"/>
      <c r="C187" s="39">
        <f>SUM(C188:C189)</f>
        <v>30000</v>
      </c>
      <c r="D187" s="39">
        <f>SUM(D188:D189)</f>
        <v>0</v>
      </c>
      <c r="E187" s="39">
        <f>SUM(E188:E189)</f>
        <v>0</v>
      </c>
      <c r="F187" s="39">
        <f>SUM(F188:F189)</f>
        <v>0</v>
      </c>
      <c r="G187" s="40">
        <f>SUM(G188:G189)</f>
        <v>0</v>
      </c>
    </row>
    <row r="188" spans="1:8">
      <c r="A188" s="41" t="s">
        <v>61</v>
      </c>
      <c r="B188" s="104"/>
      <c r="C188" s="106">
        <v>0</v>
      </c>
      <c r="D188" s="106">
        <v>0</v>
      </c>
      <c r="E188" s="106">
        <v>0</v>
      </c>
      <c r="F188" s="106">
        <v>0</v>
      </c>
      <c r="G188" s="106">
        <v>0</v>
      </c>
    </row>
    <row r="189" spans="1:8">
      <c r="A189" s="41" t="s">
        <v>62</v>
      </c>
      <c r="B189" s="104"/>
      <c r="C189" s="106">
        <v>30000</v>
      </c>
      <c r="D189" s="106">
        <v>0</v>
      </c>
      <c r="E189" s="106">
        <v>0</v>
      </c>
      <c r="F189" s="106">
        <v>0</v>
      </c>
      <c r="G189" s="106">
        <v>0</v>
      </c>
    </row>
    <row r="190" spans="1:8">
      <c r="A190" s="67" t="s">
        <v>99</v>
      </c>
      <c r="B190" s="39"/>
      <c r="C190" s="39">
        <f>SUM(C191:C192)</f>
        <v>25000</v>
      </c>
      <c r="D190" s="39">
        <f>SUM(D191:D192)</f>
        <v>0</v>
      </c>
      <c r="E190" s="39">
        <f>SUM(E191:E192)</f>
        <v>0</v>
      </c>
      <c r="F190" s="39">
        <f>SUM(F191:F192)</f>
        <v>0</v>
      </c>
      <c r="G190" s="40">
        <f>SUM(G191:G192)</f>
        <v>0</v>
      </c>
    </row>
    <row r="191" spans="1:8">
      <c r="A191" s="41" t="s">
        <v>61</v>
      </c>
      <c r="B191" s="104"/>
      <c r="C191" s="106">
        <v>0</v>
      </c>
      <c r="D191" s="106">
        <v>0</v>
      </c>
      <c r="E191" s="106">
        <v>0</v>
      </c>
      <c r="F191" s="106">
        <v>0</v>
      </c>
      <c r="G191" s="106">
        <v>0</v>
      </c>
      <c r="H191" s="140"/>
    </row>
    <row r="192" spans="1:8">
      <c r="A192" s="41" t="s">
        <v>62</v>
      </c>
      <c r="B192" s="104"/>
      <c r="C192" s="106">
        <v>25000</v>
      </c>
      <c r="D192" s="106">
        <v>0</v>
      </c>
      <c r="E192" s="106">
        <v>0</v>
      </c>
      <c r="F192" s="106">
        <v>0</v>
      </c>
      <c r="G192" s="106">
        <v>0</v>
      </c>
    </row>
    <row r="193" spans="1:8">
      <c r="A193" s="125" t="s">
        <v>115</v>
      </c>
      <c r="B193" s="104"/>
      <c r="C193" s="39">
        <f>SUM(C194:C195)</f>
        <v>0</v>
      </c>
      <c r="D193" s="39">
        <f>SUM(D194:D195)</f>
        <v>100000</v>
      </c>
      <c r="E193" s="39">
        <f>SUM(E194:E195)</f>
        <v>0</v>
      </c>
      <c r="F193" s="39">
        <f>SUM(F194:F195)</f>
        <v>0</v>
      </c>
      <c r="G193" s="40">
        <f>SUM(G194:G195)</f>
        <v>0</v>
      </c>
    </row>
    <row r="194" spans="1:8">
      <c r="A194" s="41" t="s">
        <v>61</v>
      </c>
      <c r="B194" s="104"/>
      <c r="C194" s="106">
        <v>0</v>
      </c>
      <c r="D194" s="106">
        <v>0</v>
      </c>
      <c r="E194" s="106">
        <v>0</v>
      </c>
      <c r="F194" s="106">
        <v>0</v>
      </c>
      <c r="G194" s="106">
        <v>0</v>
      </c>
    </row>
    <row r="195" spans="1:8">
      <c r="A195" s="41" t="s">
        <v>62</v>
      </c>
      <c r="B195" s="104"/>
      <c r="C195" s="144">
        <v>0</v>
      </c>
      <c r="D195" s="145">
        <v>100000</v>
      </c>
      <c r="E195" s="145">
        <v>0</v>
      </c>
      <c r="F195" s="145">
        <v>0</v>
      </c>
      <c r="G195" s="145">
        <v>0</v>
      </c>
    </row>
    <row r="196" spans="1:8">
      <c r="A196" s="125" t="s">
        <v>116</v>
      </c>
      <c r="B196" s="104"/>
      <c r="C196" s="39">
        <f>SUM(C197:C198)</f>
        <v>0</v>
      </c>
      <c r="D196" s="39">
        <f>SUM(D197:D198)</f>
        <v>30000</v>
      </c>
      <c r="E196" s="39">
        <f>SUM(E197:E198)</f>
        <v>0</v>
      </c>
      <c r="F196" s="39">
        <f>SUM(F197:F198)</f>
        <v>0</v>
      </c>
      <c r="G196" s="40">
        <f>SUM(G197:G198)</f>
        <v>0</v>
      </c>
    </row>
    <row r="197" spans="1:8">
      <c r="A197" s="41" t="s">
        <v>61</v>
      </c>
      <c r="B197" s="104"/>
      <c r="C197" s="106">
        <v>0</v>
      </c>
      <c r="D197" s="106">
        <v>0</v>
      </c>
      <c r="E197" s="106">
        <v>0</v>
      </c>
      <c r="F197" s="106">
        <v>0</v>
      </c>
      <c r="G197" s="106">
        <v>0</v>
      </c>
    </row>
    <row r="198" spans="1:8">
      <c r="A198" s="41" t="s">
        <v>62</v>
      </c>
      <c r="B198" s="104"/>
      <c r="C198" s="106">
        <v>0</v>
      </c>
      <c r="D198" s="106">
        <v>30000</v>
      </c>
      <c r="E198" s="106">
        <v>0</v>
      </c>
      <c r="F198" s="106">
        <v>0</v>
      </c>
      <c r="G198" s="106">
        <v>0</v>
      </c>
    </row>
    <row r="199" spans="1:8">
      <c r="A199" s="125" t="s">
        <v>117</v>
      </c>
      <c r="B199" s="104"/>
      <c r="C199" s="39">
        <f>SUM(C200:C201)</f>
        <v>0</v>
      </c>
      <c r="D199" s="39">
        <f>SUM(D200:D201)</f>
        <v>30000</v>
      </c>
      <c r="E199" s="39">
        <f>SUM(E200:E201)</f>
        <v>0</v>
      </c>
      <c r="F199" s="39">
        <f>SUM(F200:F201)</f>
        <v>0</v>
      </c>
      <c r="G199" s="40">
        <f>SUM(G200:G201)</f>
        <v>0</v>
      </c>
    </row>
    <row r="200" spans="1:8">
      <c r="A200" s="41" t="s">
        <v>61</v>
      </c>
      <c r="B200" s="104"/>
      <c r="C200" s="106">
        <v>0</v>
      </c>
      <c r="D200" s="106">
        <v>0</v>
      </c>
      <c r="E200" s="106">
        <v>0</v>
      </c>
      <c r="F200" s="106">
        <v>0</v>
      </c>
      <c r="G200" s="106">
        <v>0</v>
      </c>
    </row>
    <row r="201" spans="1:8">
      <c r="A201" s="41" t="s">
        <v>62</v>
      </c>
      <c r="B201" s="104"/>
      <c r="C201" s="106">
        <v>0</v>
      </c>
      <c r="D201" s="106">
        <v>30000</v>
      </c>
      <c r="E201" s="106">
        <v>0</v>
      </c>
      <c r="F201" s="106">
        <v>0</v>
      </c>
      <c r="G201" s="106">
        <v>0</v>
      </c>
    </row>
    <row r="202" spans="1:8">
      <c r="A202" s="38" t="s">
        <v>72</v>
      </c>
      <c r="B202" s="39"/>
      <c r="C202" s="39">
        <f>SUM(C203:C204)</f>
        <v>2795671</v>
      </c>
      <c r="D202" s="39">
        <f>SUM(D203:D204)</f>
        <v>1960000</v>
      </c>
      <c r="E202" s="39">
        <f>SUM(E203:E204)</f>
        <v>2335000</v>
      </c>
      <c r="F202" s="39">
        <f>SUM(F203:F204)</f>
        <v>2460000</v>
      </c>
      <c r="G202" s="40">
        <f>SUM(G203:G204)</f>
        <v>2395000</v>
      </c>
    </row>
    <row r="203" spans="1:8">
      <c r="A203" s="68" t="s">
        <v>61</v>
      </c>
      <c r="B203" s="64"/>
      <c r="C203" s="146">
        <f>C95+C98+C101+C104+C107+C110+C113+C116+C119+C122+C125+C128+C131+C134+C137+C140+C143+C146+C149+C152+C155+C158+C161+C164+C167+C170+C173+C176+C179+C182+C185+C188+C191+C194+C197+C200</f>
        <v>1307247</v>
      </c>
      <c r="D203" s="146">
        <f t="shared" ref="D203:G203" si="46">D95+D98+D101+D104+D107+D110+D113+D116+D119+D122+D125+D128+D131+D134+D137+D140+D143+D146+D149+D152+D155+D158+D161+D164+D167+D170+D173+D176+D179+D182+D185+D188+D191+D194+D197+D200</f>
        <v>510000</v>
      </c>
      <c r="E203" s="146">
        <f t="shared" si="46"/>
        <v>810000</v>
      </c>
      <c r="F203" s="146">
        <f t="shared" si="46"/>
        <v>880000</v>
      </c>
      <c r="G203" s="146">
        <f t="shared" si="46"/>
        <v>600000</v>
      </c>
      <c r="H203" s="139"/>
    </row>
    <row r="204" spans="1:8">
      <c r="A204" s="68" t="s">
        <v>62</v>
      </c>
      <c r="B204" s="64"/>
      <c r="C204" s="146">
        <f>C96+C99+C102+C105+C108+C111+C114+C117+C120+C123+C126+C129+C132+C135+C138+C141+C144+C147+C150+C153+C156+C159+C162+C165+C168+C171+C174+C177+C180+C183+C186+C189+C192+C195+C198+C201</f>
        <v>1488424</v>
      </c>
      <c r="D204" s="146">
        <f t="shared" ref="D204:G204" si="47">D96+D99+D102+D105+D108+D111+D114+D117+D120+D123+D126+D129+D132+D135+D138+D141+D144+D147+D150+D153+D156+D159+D162+D165+D168+D171+D174+D177+D180+D183+D186+D189+D192+D195+D198+D201</f>
        <v>1450000</v>
      </c>
      <c r="E204" s="146">
        <f t="shared" si="47"/>
        <v>1525000</v>
      </c>
      <c r="F204" s="146">
        <f t="shared" si="47"/>
        <v>1580000</v>
      </c>
      <c r="G204" s="146">
        <f t="shared" si="47"/>
        <v>1795000</v>
      </c>
    </row>
  </sheetData>
  <conditionalFormatting sqref="C20 B49:G49">
    <cfRule type="cellIs" dxfId="1" priority="1" stopIfTrue="1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C18" sqref="C18"/>
    </sheetView>
  </sheetViews>
  <sheetFormatPr baseColWidth="10" defaultRowHeight="15" x14ac:dyDescent="0"/>
  <cols>
    <col min="1" max="1" width="43.33203125" customWidth="1"/>
  </cols>
  <sheetData>
    <row r="1" spans="1:7" ht="38" thickBot="1">
      <c r="A1" s="114" t="s">
        <v>109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115" t="s">
        <v>5</v>
      </c>
    </row>
    <row r="2" spans="1:7">
      <c r="A2" s="116" t="s">
        <v>6</v>
      </c>
      <c r="B2" s="117">
        <f>'Strateegia vorm KOV'!B2</f>
        <v>16853021.669999998</v>
      </c>
      <c r="C2" s="117">
        <f>'Strateegia vorm KOV'!C2</f>
        <v>17666479</v>
      </c>
      <c r="D2" s="117">
        <f>'Strateegia vorm KOV'!D2</f>
        <v>18334408</v>
      </c>
      <c r="E2" s="117">
        <f>'Strateegia vorm KOV'!E2</f>
        <v>18990408</v>
      </c>
      <c r="F2" s="117">
        <f>'Strateegia vorm KOV'!F2</f>
        <v>19692408</v>
      </c>
      <c r="G2" s="117">
        <f>'Strateegia vorm KOV'!G2</f>
        <v>20443408</v>
      </c>
    </row>
    <row r="3" spans="1:7">
      <c r="A3" s="118" t="s">
        <v>17</v>
      </c>
      <c r="B3" s="119">
        <f>'Strateegia vorm KOV'!B13</f>
        <v>16054070.289999997</v>
      </c>
      <c r="C3" s="119">
        <f>'Strateegia vorm KOV'!C13</f>
        <v>17233911</v>
      </c>
      <c r="D3" s="119">
        <f>'Strateegia vorm KOV'!D13</f>
        <v>17752672</v>
      </c>
      <c r="E3" s="119">
        <f>'Strateegia vorm KOV'!E13</f>
        <v>17910452</v>
      </c>
      <c r="F3" s="119">
        <f>'Strateegia vorm KOV'!F13</f>
        <v>18310462</v>
      </c>
      <c r="G3" s="119">
        <f>'Strateegia vorm KOV'!G13</f>
        <v>18484967</v>
      </c>
    </row>
    <row r="4" spans="1:7">
      <c r="A4" s="121" t="s">
        <v>100</v>
      </c>
      <c r="B4" s="122">
        <v>0</v>
      </c>
      <c r="C4" s="122">
        <v>0</v>
      </c>
      <c r="D4" s="122">
        <v>0</v>
      </c>
      <c r="E4" s="122">
        <v>0</v>
      </c>
      <c r="F4" s="122">
        <v>0</v>
      </c>
      <c r="G4" s="123">
        <v>0</v>
      </c>
    </row>
    <row r="5" spans="1:7">
      <c r="A5" s="118" t="s">
        <v>101</v>
      </c>
      <c r="B5" s="119">
        <f t="shared" ref="B5:G5" si="0">B2-B3</f>
        <v>798951.38000000082</v>
      </c>
      <c r="C5" s="119">
        <f t="shared" si="0"/>
        <v>432568</v>
      </c>
      <c r="D5" s="119">
        <f t="shared" si="0"/>
        <v>581736</v>
      </c>
      <c r="E5" s="119">
        <f t="shared" si="0"/>
        <v>1079956</v>
      </c>
      <c r="F5" s="119">
        <f t="shared" si="0"/>
        <v>1381946</v>
      </c>
      <c r="G5" s="120">
        <f t="shared" si="0"/>
        <v>1958441</v>
      </c>
    </row>
    <row r="6" spans="1:7">
      <c r="A6" s="124" t="s">
        <v>25</v>
      </c>
      <c r="B6" s="119">
        <f>'Strateegia vorm KOV'!B21</f>
        <v>-2786297.11</v>
      </c>
      <c r="C6" s="119">
        <f>'Strateegia vorm KOV'!C21</f>
        <v>-1952977</v>
      </c>
      <c r="D6" s="119">
        <f>'Strateegia vorm KOV'!D21</f>
        <v>-1306635</v>
      </c>
      <c r="E6" s="119">
        <f>'Strateegia vorm KOV'!E21</f>
        <v>-1437198</v>
      </c>
      <c r="F6" s="119">
        <f>'Strateegia vorm KOV'!F21</f>
        <v>-1500109</v>
      </c>
      <c r="G6" s="119">
        <f>'Strateegia vorm KOV'!G21</f>
        <v>-1728846</v>
      </c>
    </row>
    <row r="7" spans="1:7">
      <c r="A7" s="124" t="s">
        <v>37</v>
      </c>
      <c r="B7" s="119">
        <f t="shared" ref="B7:G7" si="1">B5+B6</f>
        <v>-1987345.7299999991</v>
      </c>
      <c r="C7" s="119">
        <f t="shared" si="1"/>
        <v>-1520409</v>
      </c>
      <c r="D7" s="119">
        <f t="shared" si="1"/>
        <v>-724899</v>
      </c>
      <c r="E7" s="119">
        <f t="shared" si="1"/>
        <v>-357242</v>
      </c>
      <c r="F7" s="119">
        <f t="shared" si="1"/>
        <v>-118163</v>
      </c>
      <c r="G7" s="120">
        <f t="shared" si="1"/>
        <v>229595</v>
      </c>
    </row>
    <row r="8" spans="1:7">
      <c r="A8" s="124" t="s">
        <v>38</v>
      </c>
      <c r="B8" s="119">
        <f>'Strateegia vorm KOV'!B34</f>
        <v>1831374.33</v>
      </c>
      <c r="C8" s="119">
        <f>'Strateegia vorm KOV'!C34</f>
        <v>454500</v>
      </c>
      <c r="D8" s="119">
        <f>'Strateegia vorm KOV'!D34</f>
        <v>266960</v>
      </c>
      <c r="E8" s="119">
        <f>'Strateegia vorm KOV'!E34</f>
        <v>347704</v>
      </c>
      <c r="F8" s="119">
        <f>'Strateegia vorm KOV'!F34</f>
        <v>126108</v>
      </c>
      <c r="G8" s="119">
        <f>'Strateegia vorm KOV'!G34</f>
        <v>7048</v>
      </c>
    </row>
    <row r="9" spans="1:7" ht="25">
      <c r="A9" s="125" t="s">
        <v>41</v>
      </c>
      <c r="B9" s="119">
        <f>'Strateegia vorm KOV'!B37</f>
        <v>529920.98</v>
      </c>
      <c r="C9" s="119">
        <f>'Strateegia vorm KOV'!C37</f>
        <v>-1065909</v>
      </c>
      <c r="D9" s="119">
        <f>'Strateegia vorm KOV'!D37</f>
        <v>-457939</v>
      </c>
      <c r="E9" s="119">
        <f>'Strateegia vorm KOV'!E37</f>
        <v>-9538</v>
      </c>
      <c r="F9" s="119">
        <f>'Strateegia vorm KOV'!F37</f>
        <v>7945</v>
      </c>
      <c r="G9" s="119">
        <f>'Strateegia vorm KOV'!G37</f>
        <v>236643</v>
      </c>
    </row>
    <row r="10" spans="1:7">
      <c r="A10" s="125" t="s">
        <v>102</v>
      </c>
      <c r="B10" s="119">
        <f t="shared" ref="B10:G10" si="2">B9-B7-B8</f>
        <v>685892.37999999896</v>
      </c>
      <c r="C10" s="119">
        <f t="shared" si="2"/>
        <v>0</v>
      </c>
      <c r="D10" s="119">
        <f t="shared" si="2"/>
        <v>0</v>
      </c>
      <c r="E10" s="119">
        <f t="shared" si="2"/>
        <v>0</v>
      </c>
      <c r="F10" s="119">
        <f t="shared" si="2"/>
        <v>0</v>
      </c>
      <c r="G10" s="120">
        <f t="shared" si="2"/>
        <v>0</v>
      </c>
    </row>
    <row r="11" spans="1:7">
      <c r="A11" s="126"/>
      <c r="B11" s="127"/>
      <c r="C11" s="127"/>
      <c r="D11" s="127"/>
      <c r="E11" s="127"/>
      <c r="F11" s="127"/>
      <c r="G11" s="128"/>
    </row>
    <row r="12" spans="1:7">
      <c r="A12" s="125" t="s">
        <v>45</v>
      </c>
      <c r="B12" s="119">
        <f>'Strateegia vorm KOV'!B41</f>
        <v>1630110.99</v>
      </c>
      <c r="C12" s="119">
        <f>'Strateegia vorm KOV'!C41</f>
        <v>564201.99</v>
      </c>
      <c r="D12" s="119">
        <f>'Strateegia vorm KOV'!D41</f>
        <v>106262.98999999999</v>
      </c>
      <c r="E12" s="119">
        <f>'Strateegia vorm KOV'!E41</f>
        <v>96724.989999999991</v>
      </c>
      <c r="F12" s="119">
        <f>'Strateegia vorm KOV'!F41</f>
        <v>104669.98999999999</v>
      </c>
      <c r="G12" s="119">
        <f>'Strateegia vorm KOV'!G41</f>
        <v>341312.99</v>
      </c>
    </row>
    <row r="13" spans="1:7">
      <c r="A13" s="129" t="s">
        <v>103</v>
      </c>
      <c r="B13" s="119">
        <f>'Strateegia vorm KOV'!B42</f>
        <v>10455959.220000001</v>
      </c>
      <c r="C13" s="119">
        <f>'Strateegia vorm KOV'!C42</f>
        <v>10910459.220000001</v>
      </c>
      <c r="D13" s="119">
        <f>'Strateegia vorm KOV'!D42</f>
        <v>11177419.220000001</v>
      </c>
      <c r="E13" s="119">
        <f>'Strateegia vorm KOV'!E42</f>
        <v>11525123.220000001</v>
      </c>
      <c r="F13" s="119">
        <f>'Strateegia vorm KOV'!F42</f>
        <v>11651231.220000001</v>
      </c>
      <c r="G13" s="119">
        <f>'Strateegia vorm KOV'!G42</f>
        <v>11658279.220000001</v>
      </c>
    </row>
    <row r="14" spans="1:7" ht="20">
      <c r="A14" s="130" t="s">
        <v>104</v>
      </c>
      <c r="B14" s="131">
        <v>0</v>
      </c>
      <c r="C14" s="131">
        <v>0</v>
      </c>
      <c r="D14" s="131">
        <v>0</v>
      </c>
      <c r="E14" s="131">
        <v>0</v>
      </c>
      <c r="F14" s="131">
        <v>0</v>
      </c>
      <c r="G14" s="132">
        <v>0</v>
      </c>
    </row>
    <row r="15" spans="1:7">
      <c r="A15" s="125" t="s">
        <v>105</v>
      </c>
      <c r="B15" s="133">
        <f t="shared" ref="B15:G15" si="3">IF(B13-B12&lt;0,0,B13-B12)</f>
        <v>8825848.2300000004</v>
      </c>
      <c r="C15" s="133">
        <f t="shared" si="3"/>
        <v>10346257.23</v>
      </c>
      <c r="D15" s="133">
        <f t="shared" si="3"/>
        <v>11071156.23</v>
      </c>
      <c r="E15" s="133">
        <f t="shared" si="3"/>
        <v>11428398.23</v>
      </c>
      <c r="F15" s="133">
        <f t="shared" si="3"/>
        <v>11546561.23</v>
      </c>
      <c r="G15" s="132">
        <f t="shared" si="3"/>
        <v>11316966.23</v>
      </c>
    </row>
    <row r="16" spans="1:7">
      <c r="A16" s="125" t="s">
        <v>106</v>
      </c>
      <c r="B16" s="134">
        <f t="shared" ref="B16:G16" si="4">B15/B2</f>
        <v>0.52369529944359239</v>
      </c>
      <c r="C16" s="134">
        <f t="shared" si="4"/>
        <v>0.58564342277824577</v>
      </c>
      <c r="D16" s="134">
        <f t="shared" si="4"/>
        <v>0.60384585256311518</v>
      </c>
      <c r="E16" s="134">
        <f t="shared" si="4"/>
        <v>0.60179845688412803</v>
      </c>
      <c r="F16" s="134">
        <f t="shared" si="4"/>
        <v>0.58634582576188754</v>
      </c>
      <c r="G16" s="135">
        <f t="shared" si="4"/>
        <v>0.55357532511213392</v>
      </c>
    </row>
    <row r="17" spans="1:7">
      <c r="A17" s="125" t="s">
        <v>107</v>
      </c>
      <c r="B17" s="131">
        <f>IF((B5+B4)*10&gt;B2,B2+B14,IF((B5+B4)*10&lt;0.8*B2,0.8*B2+B14,(B5+B4)*10+B14))</f>
        <v>13482417.335999999</v>
      </c>
      <c r="C17" s="131">
        <f>IF((C5+C4)*10&gt;C2,C2+C14,IF((C5+C4)*10&lt;0.8*C2,0.8*C2+C14,(C5+C4)*10+C14))</f>
        <v>14133183.200000001</v>
      </c>
      <c r="D17" s="131">
        <f>IF((D5+D4)*10&gt;D2,D2+D14,IF((D5+D4)*10&lt;0.8*D2,0.8*D2+D14,(D5+D4)*10+D14))</f>
        <v>14667526.4</v>
      </c>
      <c r="E17" s="131">
        <f>IF((E5+E4)*10&gt;E2,E2+E14,IF((E5+E4)*10&lt;0.8*E2,0.8*E2+E14,(E5+E4)*10+E14))</f>
        <v>15192326.4</v>
      </c>
      <c r="F17" s="131">
        <f>IF((F5+F4)*10&gt;F2,F2+F14,IF((F5+F4)*10&lt;0.8*F2,0.8*F2+F14,(F5+F4)*10+F14))</f>
        <v>15753926.4</v>
      </c>
      <c r="G17" s="132">
        <f>IF((G5+G4)*9&gt;G2,G2+G14,IF((G5+G4)*9&lt;0.75*G2,0.75*G2+G14,(G5+G4)*9+G14))</f>
        <v>17625969</v>
      </c>
    </row>
    <row r="18" spans="1:7">
      <c r="A18" s="125" t="s">
        <v>108</v>
      </c>
      <c r="B18" s="134">
        <f t="shared" ref="B18:G18" si="5">B17/B2</f>
        <v>0.8</v>
      </c>
      <c r="C18" s="134">
        <f t="shared" si="5"/>
        <v>0.8</v>
      </c>
      <c r="D18" s="134">
        <f t="shared" si="5"/>
        <v>0.8</v>
      </c>
      <c r="E18" s="134">
        <f t="shared" si="5"/>
        <v>0.8</v>
      </c>
      <c r="F18" s="134">
        <f t="shared" si="5"/>
        <v>0.8</v>
      </c>
      <c r="G18" s="135">
        <f t="shared" si="5"/>
        <v>0.86218349699815222</v>
      </c>
    </row>
    <row r="19" spans="1:7" ht="16" thickBot="1">
      <c r="A19" s="136" t="s">
        <v>53</v>
      </c>
      <c r="B19" s="137">
        <f t="shared" ref="B19:G19" si="6">B17-B15</f>
        <v>4656569.1059999987</v>
      </c>
      <c r="C19" s="137">
        <f t="shared" si="6"/>
        <v>3786925.9700000007</v>
      </c>
      <c r="D19" s="137">
        <f t="shared" si="6"/>
        <v>3596370.17</v>
      </c>
      <c r="E19" s="137">
        <f t="shared" si="6"/>
        <v>3763928.17</v>
      </c>
      <c r="F19" s="137">
        <f t="shared" si="6"/>
        <v>4207365.17</v>
      </c>
      <c r="G19" s="138">
        <f t="shared" si="6"/>
        <v>6309002.7699999996</v>
      </c>
    </row>
  </sheetData>
  <conditionalFormatting sqref="B19:G19">
    <cfRule type="cellIs" dxfId="0" priority="1" stopIfTrue="1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Strateegia vorm KOV</vt:lpstr>
      <vt:lpstr>Arvestusüksus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Ylo Peets</dc:creator>
  <cp:lastModifiedBy>Ylo Peets</cp:lastModifiedBy>
  <dcterms:created xsi:type="dcterms:W3CDTF">2022-10-04T06:27:02Z</dcterms:created>
  <dcterms:modified xsi:type="dcterms:W3CDTF">2022-12-20T18:41:29Z</dcterms:modified>
</cp:coreProperties>
</file>